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Actualizada Temporales/"/>
    </mc:Choice>
  </mc:AlternateContent>
  <xr:revisionPtr revIDLastSave="0" documentId="8_{0095FAFE-F07F-46D7-8117-DA9E50604ABB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107" l="1"/>
  <c r="A6" i="107"/>
  <c r="E44" i="107"/>
  <c r="G44" i="107"/>
  <c r="I44" i="107"/>
  <c r="K44" i="107"/>
  <c r="J42" i="107"/>
  <c r="J44" i="107" s="1"/>
  <c r="H42" i="107"/>
  <c r="H44" i="107" s="1"/>
  <c r="G7" i="107"/>
  <c r="I7" i="107"/>
  <c r="K7" i="107"/>
  <c r="J5" i="107"/>
  <c r="J7" i="107" s="1"/>
  <c r="H5" i="107"/>
  <c r="H7" i="107" s="1"/>
  <c r="L42" i="107" l="1"/>
  <c r="L5" i="107"/>
  <c r="M5" i="107" s="1"/>
  <c r="M42" i="107" l="1"/>
  <c r="E22" i="107"/>
  <c r="E34" i="107"/>
  <c r="L47" i="107"/>
  <c r="J39" i="107"/>
  <c r="J40" i="107" s="1"/>
  <c r="H39" i="107"/>
  <c r="H40" i="107" s="1"/>
  <c r="J36" i="107"/>
  <c r="H36" i="107"/>
  <c r="K40" i="107"/>
  <c r="I40" i="107"/>
  <c r="G40" i="107"/>
  <c r="E40" i="107"/>
  <c r="H22" i="107"/>
  <c r="L21" i="107"/>
  <c r="M21" i="107" s="1"/>
  <c r="I34" i="107"/>
  <c r="J32" i="107"/>
  <c r="H32" i="107"/>
  <c r="H34" i="107" s="1"/>
  <c r="L37" i="107"/>
  <c r="L25" i="107"/>
  <c r="L33" i="107"/>
  <c r="M33" i="107" s="1"/>
  <c r="L31" i="107"/>
  <c r="M31" i="107" s="1"/>
  <c r="L30" i="107"/>
  <c r="M30" i="107" s="1"/>
  <c r="L46" i="107"/>
  <c r="M46" i="107" s="1"/>
  <c r="L14" i="107"/>
  <c r="M14" i="107" s="1"/>
  <c r="L9" i="107"/>
  <c r="M9" i="107" s="1"/>
  <c r="L27" i="107"/>
  <c r="M27" i="107" s="1"/>
  <c r="L39" i="107" l="1"/>
  <c r="M39" i="107" s="1"/>
  <c r="M40" i="107" s="1"/>
  <c r="L36" i="107"/>
  <c r="M36" i="107" s="1"/>
  <c r="L24" i="107"/>
  <c r="L43" i="107"/>
  <c r="L20" i="107"/>
  <c r="M20" i="107" s="1"/>
  <c r="L19" i="107"/>
  <c r="M19" i="107" s="1"/>
  <c r="L18" i="107"/>
  <c r="M18" i="107" s="1"/>
  <c r="M43" i="107" l="1"/>
  <c r="M44" i="107" s="1"/>
  <c r="L44" i="107"/>
  <c r="L40" i="107"/>
  <c r="A9" i="107"/>
  <c r="E15" i="107"/>
  <c r="K15" i="107"/>
  <c r="J15" i="107"/>
  <c r="I15" i="107"/>
  <c r="H15" i="107"/>
  <c r="G15" i="107"/>
  <c r="L13" i="107"/>
  <c r="M13" i="107" s="1"/>
  <c r="L12" i="107"/>
  <c r="M12" i="107" s="1"/>
  <c r="A12" i="107" l="1"/>
  <c r="A13" i="107" s="1"/>
  <c r="A14" i="107" s="1"/>
  <c r="A17" i="107" s="1"/>
  <c r="A18" i="107" s="1"/>
  <c r="A19" i="107" s="1"/>
  <c r="A21" i="107" s="1"/>
  <c r="A24" i="107" s="1"/>
  <c r="M37" i="107"/>
  <c r="L28" i="107"/>
  <c r="M28" i="107" s="1"/>
  <c r="L29" i="107"/>
  <c r="M29" i="107" s="1"/>
  <c r="L32" i="107"/>
  <c r="M32" i="107" s="1"/>
  <c r="L6" i="107"/>
  <c r="M6" i="107" s="1"/>
  <c r="K34" i="107"/>
  <c r="J34" i="107"/>
  <c r="G34" i="107"/>
  <c r="K22" i="107"/>
  <c r="J22" i="107"/>
  <c r="I22" i="107"/>
  <c r="G22" i="107"/>
  <c r="L17" i="107"/>
  <c r="L15" i="107"/>
  <c r="K10" i="107"/>
  <c r="J10" i="107"/>
  <c r="I10" i="107"/>
  <c r="H10" i="107"/>
  <c r="H49" i="107" s="1"/>
  <c r="G10" i="107"/>
  <c r="E10" i="107"/>
  <c r="E7" i="107"/>
  <c r="E49" i="107" s="1"/>
  <c r="I49" i="107" l="1"/>
  <c r="J49" i="107"/>
  <c r="L7" i="107"/>
  <c r="M7" i="107" s="1"/>
  <c r="G49" i="107"/>
  <c r="F50" i="107" s="1"/>
  <c r="K49" i="107"/>
  <c r="L34" i="107"/>
  <c r="M34" i="107" s="1"/>
  <c r="M47" i="107"/>
  <c r="L22" i="107"/>
  <c r="M22" i="107" s="1"/>
  <c r="L10" i="107"/>
  <c r="M10" i="107" s="1"/>
  <c r="M15" i="107"/>
  <c r="M17" i="107"/>
  <c r="L49" i="107" l="1"/>
  <c r="M49" i="107" s="1"/>
  <c r="F51" i="107" s="1"/>
  <c r="D50" i="107"/>
  <c r="A27" i="107" l="1"/>
  <c r="M24" i="107"/>
  <c r="M25" i="107"/>
  <c r="A28" i="107" l="1"/>
  <c r="A29" i="107" s="1"/>
  <c r="A30" i="107" l="1"/>
  <c r="A31" i="107" l="1"/>
  <c r="A32" i="107" s="1"/>
  <c r="A33" i="107" s="1"/>
  <c r="A36" i="107" l="1"/>
  <c r="A39" i="107" l="1"/>
  <c r="A42" i="107" l="1"/>
  <c r="A43" i="107" s="1"/>
  <c r="A46" i="107" s="1"/>
</calcChain>
</file>

<file path=xl/sharedStrings.xml><?xml version="1.0" encoding="utf-8"?>
<sst xmlns="http://schemas.openxmlformats.org/spreadsheetml/2006/main" count="149" uniqueCount="76">
  <si>
    <t>NOMBRE</t>
  </si>
  <si>
    <t>TOTAL GENERAL</t>
  </si>
  <si>
    <t>FUNCION</t>
  </si>
  <si>
    <t>ESTATUS</t>
  </si>
  <si>
    <t>DESIGNADO</t>
  </si>
  <si>
    <t>DEPARTAMENTO</t>
  </si>
  <si>
    <t>SUELDO BRUTO           RD$</t>
  </si>
  <si>
    <t>Reg. No.</t>
  </si>
  <si>
    <t>TOTAL ING.</t>
  </si>
  <si>
    <t>Subtotal</t>
  </si>
  <si>
    <t>EDUCACION COMUNICACION Y PROMOCION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</si>
  <si>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</si>
  <si>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JURIDICA</t>
  </si>
  <si>
    <t>TOTAL DESCUENTOS</t>
  </si>
  <si>
    <t>GENERO</t>
  </si>
  <si>
    <t>RECURSOS HUMANOS</t>
  </si>
  <si>
    <t>M</t>
  </si>
  <si>
    <t>F</t>
  </si>
  <si>
    <t>DIRECCION TECNICA</t>
  </si>
  <si>
    <t>Total:</t>
  </si>
  <si>
    <t>NETO</t>
  </si>
  <si>
    <t>AFP</t>
  </si>
  <si>
    <t>ISR</t>
  </si>
  <si>
    <t>SFS</t>
  </si>
  <si>
    <t>Otros Desc.</t>
  </si>
  <si>
    <t>TOTAL NETO</t>
  </si>
  <si>
    <t>JULIO ANTONIO MEJIA</t>
  </si>
  <si>
    <t>PARALEGAL</t>
  </si>
  <si>
    <t>LUZ CLARA GOMEZ COLON</t>
  </si>
  <si>
    <t>ANALISTA DE RECURSOS HUMANOS</t>
  </si>
  <si>
    <t>DARUWIN MATOS HERNANDEZ</t>
  </si>
  <si>
    <t>TECNOLOGIA DE INFORMACION Y COMUNICACION</t>
  </si>
  <si>
    <t>ENCARGADO INTERINO</t>
  </si>
  <si>
    <t>RODOLFO JOSE SOSA CAMPUSANO</t>
  </si>
  <si>
    <t>SOPORTE TECNICO</t>
  </si>
  <si>
    <t>JUAN MANUEL JOA MIRAMBEAUX</t>
  </si>
  <si>
    <t>ANALISTA SISTEMAS</t>
  </si>
  <si>
    <t>PAUL MERCEDES MARTE</t>
  </si>
  <si>
    <t>SUPERVISOR REGIONAL</t>
  </si>
  <si>
    <t>ELIANA MARSSIEL PALACIO LINAREZ</t>
  </si>
  <si>
    <t>COORDINADORA</t>
  </si>
  <si>
    <t>ROBINSON MERCEDES MEDINA</t>
  </si>
  <si>
    <t>COORDINADOR REGION ESTE</t>
  </si>
  <si>
    <t>RAMON ROGELIO MARTE RODRIGUEZ</t>
  </si>
  <si>
    <t>ANALISTA DE PROYECTOS</t>
  </si>
  <si>
    <t>FRANCISCO REYNALDO LARA GARABITO</t>
  </si>
  <si>
    <t>ROSARIO DE LA ALTAGRACIA MELO</t>
  </si>
  <si>
    <t>COORDINADORA DE PLANIFICACION</t>
  </si>
  <si>
    <t>MELIDA GABRIEL GARCIA DE GOMEZ</t>
  </si>
  <si>
    <t>COORDINADORA DE CAPACITACION</t>
  </si>
  <si>
    <t>FIDELINA DE LA CRUZ MARTINEZ</t>
  </si>
  <si>
    <t>PSICÓLOGA</t>
  </si>
  <si>
    <t>JANY ESTHER ALDAÑO RAMIREZ</t>
  </si>
  <si>
    <t>YOHANDRYS LISMAYRI GOMEZ AQUINO</t>
  </si>
  <si>
    <t>JUAN GABRIEL DEVORA CASANOVA</t>
  </si>
  <si>
    <t>COORDINADOR</t>
  </si>
  <si>
    <t>INVESTIGACION, ANALISIS Y DIVULGACION DEMOGRAFICA</t>
  </si>
  <si>
    <t>ADMINISTRATIVA Y FINANCIERA</t>
  </si>
  <si>
    <t xml:space="preserve">SANTA LUCIA LARA </t>
  </si>
  <si>
    <t>TECNICO DE TESORERIA</t>
  </si>
  <si>
    <t xml:space="preserve">CARMEN LEYDA PASCUAL </t>
  </si>
  <si>
    <t xml:space="preserve">TECNICO DE CONTABILIDAD </t>
  </si>
  <si>
    <t>CONTABILIDAD</t>
  </si>
  <si>
    <t>PERLA NAFTALI RODRIGUEZ MINAYA</t>
  </si>
  <si>
    <t>DIGNA YOLANDA GUERRERO MAZARA</t>
  </si>
  <si>
    <t>SALUD SEXUAL REPRODUCTIVA Y VIOLENCIA DE GENERO</t>
  </si>
  <si>
    <t>JANY FOCXY CAPELL TEJADA</t>
  </si>
  <si>
    <t>SECCION DE EJECUCION PRESUPUESTARIA</t>
  </si>
  <si>
    <t>ANALISTA PRESUPUESTO</t>
  </si>
  <si>
    <t>ANA FRANCISCA SANCHEZ TEJADA</t>
  </si>
  <si>
    <t>TECNICO DE COMUNICACIÓN</t>
  </si>
  <si>
    <t>MILAGROS MERCEDES TORRES REYES</t>
  </si>
  <si>
    <t>ENCARGADA DIVISION JURIDICA</t>
  </si>
  <si>
    <t>DIANA ELIZABETH SANTANA TAVAREZ</t>
  </si>
  <si>
    <t>DIRECTORA ADMINISTRATIVA Y FINANCIERA</t>
  </si>
  <si>
    <t xml:space="preserve"> Empleados temporales mes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</si>
</sst>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5" fillId="0" borderId="2" xfId="1" applyFont="1" applyBorder="1"/>
    <xf numFmtId="4" fontId="5" fillId="0" borderId="2" xfId="1" applyNumberFormat="1" applyFont="1" applyBorder="1"/>
    <xf numFmtId="0" fontId="5" fillId="0" borderId="2" xfId="1" applyFont="1" applyBorder="1" applyAlignment="1">
      <alignment horizontal="left"/>
    </xf>
    <xf numFmtId="0" fontId="3" fillId="0" borderId="0" xfId="0" applyFont="1"/>
    <xf numFmtId="0" fontId="8" fillId="0" borderId="0" xfId="1" applyFont="1" applyAlignment="1">
      <alignment horizontal="right" wrapText="1"/>
    </xf>
    <xf numFmtId="0" fontId="8" fillId="0" borderId="0" xfId="1" applyFont="1" applyAlignment="1">
      <alignment horizontal="center" wrapText="1"/>
    </xf>
    <xf numFmtId="4" fontId="8" fillId="0" borderId="0" xfId="1" applyNumberFormat="1" applyFont="1" applyAlignment="1">
      <alignment horizontal="right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2" xfId="1" applyNumberFormat="1" applyFont="1" applyBorder="1" applyAlignment="1">
      <alignment vertical="center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vertical="center" wrapText="1"/>
    </xf>
    <xf numFmtId="0" fontId="10" fillId="0" borderId="6" xfId="1" applyFont="1" applyBorder="1" applyAlignment="1">
      <alignment horizontal="center" vertical="center" wrapText="1"/>
    </xf>
    <xf numFmtId="0" fontId="0" fillId="0" borderId="2" xfId="0" applyBorder="1"/>
    <xf numFmtId="0" fontId="5" fillId="0" borderId="4" xfId="1" applyFont="1" applyBorder="1" applyAlignment="1">
      <alignment horizontal="left" wrapText="1"/>
    </xf>
    <xf numFmtId="0" fontId="6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4" fontId="6" fillId="2" borderId="2" xfId="1" applyNumberFormat="1" applyFont="1" applyFill="1" applyBorder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0" fontId="7" fillId="0" borderId="2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left" vertical="center" wrapText="1"/>
    </xf>
    <xf numFmtId="4" fontId="6" fillId="0" borderId="3" xfId="1" applyNumberFormat="1" applyFont="1" applyBorder="1" applyAlignment="1">
      <alignment vertical="center"/>
    </xf>
    <xf numFmtId="0" fontId="8" fillId="0" borderId="0" xfId="1" applyFont="1" applyAlignment="1">
      <alignment horizontal="left" wrapText="1"/>
    </xf>
    <xf numFmtId="0" fontId="12" fillId="0" borderId="0" xfId="0" applyFont="1"/>
    <xf numFmtId="0" fontId="9" fillId="0" borderId="0" xfId="0" applyFont="1" applyAlignment="1">
      <alignment vertical="center"/>
    </xf>
    <xf numFmtId="4" fontId="9" fillId="0" borderId="0" xfId="0" applyNumberFormat="1" applyFont="1"/>
    <xf numFmtId="4" fontId="5" fillId="0" borderId="8" xfId="1" applyNumberFormat="1" applyFont="1" applyBorder="1"/>
    <xf numFmtId="0" fontId="0" fillId="0" borderId="5" xfId="0" applyBorder="1"/>
    <xf numFmtId="0" fontId="6" fillId="0" borderId="2" xfId="1" applyFont="1" applyBorder="1"/>
    <xf numFmtId="4" fontId="6" fillId="2" borderId="3" xfId="1" applyNumberFormat="1" applyFont="1" applyFill="1" applyBorder="1" applyAlignment="1">
      <alignment vertical="center"/>
    </xf>
    <xf numFmtId="0" fontId="13" fillId="0" borderId="0" xfId="0" applyFont="1"/>
    <xf numFmtId="4" fontId="9" fillId="0" borderId="0" xfId="0" applyNumberFormat="1" applyFont="1" applyAlignment="1">
      <alignment vertical="center"/>
    </xf>
    <xf numFmtId="0" fontId="9" fillId="0" borderId="2" xfId="0" applyFont="1" applyBorder="1"/>
    <xf numFmtId="4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0" xfId="1" applyFont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left" wrapText="1"/>
    </xf>
    <xf numFmtId="0" fontId="6" fillId="0" borderId="2" xfId="1" applyFont="1" applyBorder="1" applyAlignment="1">
      <alignment wrapText="1"/>
    </xf>
    <xf numFmtId="4" fontId="6" fillId="0" borderId="2" xfId="1" applyNumberFormat="1" applyFont="1" applyBorder="1"/>
    <xf numFmtId="4" fontId="9" fillId="0" borderId="2" xfId="0" applyNumberFormat="1" applyFont="1" applyBorder="1"/>
    <xf numFmtId="0" fontId="4" fillId="0" borderId="0" xfId="0" applyFont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50</xdr:row>
      <xdr:rowOff>47625</xdr:rowOff>
    </xdr:from>
    <xdr:to>
      <xdr:col>6</xdr:col>
      <xdr:colOff>173354</xdr:colOff>
      <xdr:row>50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51</xdr:row>
      <xdr:rowOff>57150</xdr:rowOff>
    </xdr:from>
    <xdr:to>
      <xdr:col>6</xdr:col>
      <xdr:colOff>247650</xdr:colOff>
      <xdr:row>51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50</xdr:row>
      <xdr:rowOff>47625</xdr:rowOff>
    </xdr:from>
    <xdr:to>
      <xdr:col>6</xdr:col>
      <xdr:colOff>278129</xdr:colOff>
      <xdr:row>50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51</xdr:row>
      <xdr:rowOff>57150</xdr:rowOff>
    </xdr:from>
    <xdr:to>
      <xdr:col>6</xdr:col>
      <xdr:colOff>352425</xdr:colOff>
      <xdr:row>51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992331</xdr:colOff>
      <xdr:row>0</xdr:row>
      <xdr:rowOff>28575</xdr:rowOff>
    </xdr:from>
    <xdr:to>
      <xdr:col>9</xdr:col>
      <xdr:colOff>27707</xdr:colOff>
      <xdr:row>0</xdr:row>
      <xdr:rowOff>1571625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06906" y="28575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323489</xdr:colOff>
      <xdr:row>51</xdr:row>
      <xdr:rowOff>44755</xdr:rowOff>
    </xdr:from>
    <xdr:to>
      <xdr:col>7</xdr:col>
      <xdr:colOff>503206</xdr:colOff>
      <xdr:row>60</xdr:row>
      <xdr:rowOff>119207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B752A0-EFD9-7E94-B3A5-B1FC03FA4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38631" y="17090911"/>
          <a:ext cx="4699599" cy="1772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"/>
  <sheetViews>
    <sheetView tabSelected="1" showOutlineSymbols="0" zoomScale="106" zoomScaleNormal="106" workbookViewId="0">
      <selection activeCell="A21" sqref="A21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3" ht="130.5" customHeight="1" x14ac:dyDescent="0.3">
      <c r="A1" s="54" t="s">
        <v>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26.25" customHeight="1" x14ac:dyDescent="0.25">
      <c r="A2" s="55" t="s">
        <v>75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37.5" customHeight="1" x14ac:dyDescent="0.25">
      <c r="A3" s="11" t="s">
        <v>7</v>
      </c>
      <c r="B3" s="10" t="s">
        <v>0</v>
      </c>
      <c r="C3" s="10" t="s">
        <v>14</v>
      </c>
      <c r="D3" s="10" t="s">
        <v>5</v>
      </c>
      <c r="E3" s="10" t="s">
        <v>2</v>
      </c>
      <c r="F3" s="10" t="s">
        <v>3</v>
      </c>
      <c r="G3" s="12" t="s">
        <v>6</v>
      </c>
      <c r="H3" s="18" t="s">
        <v>21</v>
      </c>
      <c r="I3" s="18" t="s">
        <v>22</v>
      </c>
      <c r="J3" s="18" t="s">
        <v>23</v>
      </c>
      <c r="K3" s="18" t="s">
        <v>24</v>
      </c>
      <c r="L3" s="18" t="s">
        <v>13</v>
      </c>
      <c r="M3" s="10" t="s">
        <v>20</v>
      </c>
    </row>
    <row r="4" spans="1:13" x14ac:dyDescent="0.25">
      <c r="A4" s="2"/>
      <c r="B4" s="20"/>
      <c r="C4" s="23"/>
      <c r="D4" s="5"/>
      <c r="E4" s="3"/>
      <c r="F4" s="3"/>
      <c r="G4" s="4"/>
      <c r="H4" s="39"/>
      <c r="I4" s="39"/>
      <c r="J4" s="39"/>
      <c r="K4" s="39"/>
      <c r="L4" s="43"/>
      <c r="M4" s="45"/>
    </row>
    <row r="5" spans="1:13" ht="23.25" x14ac:dyDescent="0.25">
      <c r="A5" s="2">
        <v>1</v>
      </c>
      <c r="B5" s="50" t="s">
        <v>71</v>
      </c>
      <c r="C5" s="49" t="s">
        <v>17</v>
      </c>
      <c r="D5" s="16" t="s">
        <v>12</v>
      </c>
      <c r="E5" s="51" t="s">
        <v>72</v>
      </c>
      <c r="F5" s="17" t="s">
        <v>4</v>
      </c>
      <c r="G5" s="52">
        <v>54900</v>
      </c>
      <c r="H5" s="52">
        <f>G5*2.87/100</f>
        <v>1575.63</v>
      </c>
      <c r="I5" s="52">
        <v>2545.56</v>
      </c>
      <c r="J5" s="52">
        <f>G5*3.04/100</f>
        <v>1668.96</v>
      </c>
      <c r="K5" s="52">
        <v>25</v>
      </c>
      <c r="L5" s="38">
        <f>H5+I5+J5+K5</f>
        <v>5815.15</v>
      </c>
      <c r="M5" s="53">
        <f>G5-L5</f>
        <v>49084.85</v>
      </c>
    </row>
    <row r="6" spans="1:13" x14ac:dyDescent="0.25">
      <c r="A6" s="13">
        <f>A5+1</f>
        <v>2</v>
      </c>
      <c r="B6" s="27" t="s">
        <v>26</v>
      </c>
      <c r="C6" s="24" t="s">
        <v>16</v>
      </c>
      <c r="D6" s="16" t="s">
        <v>12</v>
      </c>
      <c r="E6" s="17" t="s">
        <v>27</v>
      </c>
      <c r="F6" s="17" t="s">
        <v>4</v>
      </c>
      <c r="G6" s="15">
        <v>20000</v>
      </c>
      <c r="H6" s="15">
        <v>574</v>
      </c>
      <c r="I6" s="15">
        <v>0</v>
      </c>
      <c r="J6" s="15">
        <v>608</v>
      </c>
      <c r="K6" s="15">
        <v>25</v>
      </c>
      <c r="L6" s="44">
        <f t="shared" ref="L6" si="0">H6+I6+J6+K6</f>
        <v>1207</v>
      </c>
      <c r="M6" s="26">
        <f t="shared" ref="M6" si="1">G6-L6</f>
        <v>18793</v>
      </c>
    </row>
    <row r="7" spans="1:13" x14ac:dyDescent="0.25">
      <c r="A7" s="22"/>
      <c r="B7" s="27" t="s">
        <v>9</v>
      </c>
      <c r="C7" s="24"/>
      <c r="D7" s="16"/>
      <c r="E7" s="17">
        <f>COUNTA(E4:E6)</f>
        <v>2</v>
      </c>
      <c r="F7" s="17"/>
      <c r="G7" s="15">
        <f t="shared" ref="G7:L7" si="2">SUM(G5:G6)</f>
        <v>74900</v>
      </c>
      <c r="H7" s="15">
        <f t="shared" si="2"/>
        <v>2149.63</v>
      </c>
      <c r="I7" s="15">
        <f t="shared" si="2"/>
        <v>2545.56</v>
      </c>
      <c r="J7" s="15">
        <f t="shared" si="2"/>
        <v>2276.96</v>
      </c>
      <c r="K7" s="15">
        <f t="shared" si="2"/>
        <v>50</v>
      </c>
      <c r="L7" s="44">
        <f t="shared" si="2"/>
        <v>7022.15</v>
      </c>
      <c r="M7" s="26">
        <f>G7-L7</f>
        <v>67877.850000000006</v>
      </c>
    </row>
    <row r="8" spans="1:13" x14ac:dyDescent="0.25">
      <c r="A8" s="22"/>
      <c r="B8" s="27"/>
      <c r="C8" s="24"/>
      <c r="D8" s="16"/>
      <c r="E8" s="28"/>
      <c r="F8" s="28"/>
      <c r="G8" s="15"/>
      <c r="H8" s="37"/>
      <c r="I8" s="15"/>
      <c r="J8" s="19"/>
      <c r="K8" s="40"/>
      <c r="L8" s="45"/>
      <c r="M8" s="41"/>
    </row>
    <row r="9" spans="1:13" ht="22.5" x14ac:dyDescent="0.25">
      <c r="A9" s="13">
        <f>A6+1</f>
        <v>3</v>
      </c>
      <c r="B9" s="27" t="s">
        <v>28</v>
      </c>
      <c r="C9" s="24" t="s">
        <v>17</v>
      </c>
      <c r="D9" s="16" t="s">
        <v>15</v>
      </c>
      <c r="E9" s="17" t="s">
        <v>29</v>
      </c>
      <c r="F9" s="17" t="s">
        <v>4</v>
      </c>
      <c r="G9" s="15">
        <v>38500</v>
      </c>
      <c r="H9" s="15">
        <v>1104.95</v>
      </c>
      <c r="I9" s="15">
        <v>0</v>
      </c>
      <c r="J9" s="15">
        <v>1170.4000000000001</v>
      </c>
      <c r="K9" s="15">
        <v>25</v>
      </c>
      <c r="L9" s="44">
        <f>H9+I9+J9+K9</f>
        <v>2300.35</v>
      </c>
      <c r="M9" s="26">
        <f>G9-L9</f>
        <v>36199.65</v>
      </c>
    </row>
    <row r="10" spans="1:13" x14ac:dyDescent="0.25">
      <c r="A10" s="13"/>
      <c r="B10" s="27" t="s">
        <v>9</v>
      </c>
      <c r="C10" s="24"/>
      <c r="D10" s="16"/>
      <c r="E10" s="17">
        <f>COUNTA(E9:E9)</f>
        <v>1</v>
      </c>
      <c r="F10" s="17"/>
      <c r="G10" s="15">
        <f t="shared" ref="G10:L10" si="3">SUM(G9:G9)</f>
        <v>38500</v>
      </c>
      <c r="H10" s="15">
        <f t="shared" si="3"/>
        <v>1104.95</v>
      </c>
      <c r="I10" s="15">
        <f t="shared" si="3"/>
        <v>0</v>
      </c>
      <c r="J10" s="15">
        <f t="shared" si="3"/>
        <v>1170.4000000000001</v>
      </c>
      <c r="K10" s="15">
        <f t="shared" si="3"/>
        <v>25</v>
      </c>
      <c r="L10" s="44">
        <f t="shared" si="3"/>
        <v>2300.35</v>
      </c>
      <c r="M10" s="26">
        <f t="shared" ref="M10" si="4">G10-L10</f>
        <v>36199.65</v>
      </c>
    </row>
    <row r="11" spans="1:13" x14ac:dyDescent="0.25">
      <c r="A11" s="13"/>
      <c r="B11" s="27"/>
      <c r="C11" s="24"/>
      <c r="D11" s="16"/>
      <c r="E11" s="17"/>
      <c r="F11" s="17"/>
      <c r="G11" s="21"/>
      <c r="H11" s="21"/>
      <c r="I11" s="21"/>
      <c r="J11" s="21"/>
      <c r="K11" s="21"/>
      <c r="L11" s="37"/>
      <c r="M11" s="26"/>
    </row>
    <row r="12" spans="1:13" ht="33.75" x14ac:dyDescent="0.25">
      <c r="A12" s="13">
        <f>A9+1</f>
        <v>4</v>
      </c>
      <c r="B12" s="27" t="s">
        <v>30</v>
      </c>
      <c r="C12" s="24" t="s">
        <v>16</v>
      </c>
      <c r="D12" s="16" t="s">
        <v>31</v>
      </c>
      <c r="E12" s="17" t="s">
        <v>32</v>
      </c>
      <c r="F12" s="17" t="s">
        <v>4</v>
      </c>
      <c r="G12" s="15">
        <v>35000</v>
      </c>
      <c r="H12" s="15">
        <v>1004.5</v>
      </c>
      <c r="I12" s="15">
        <v>0</v>
      </c>
      <c r="J12" s="15">
        <v>1064</v>
      </c>
      <c r="K12" s="15">
        <v>480.6</v>
      </c>
      <c r="L12" s="44">
        <f>H12+I12+J12+K12</f>
        <v>2549.1</v>
      </c>
      <c r="M12" s="26">
        <f t="shared" ref="M12:M13" si="5">G12-L12</f>
        <v>32450.9</v>
      </c>
    </row>
    <row r="13" spans="1:13" ht="36" customHeight="1" x14ac:dyDescent="0.25">
      <c r="A13" s="13">
        <f>A12+1</f>
        <v>5</v>
      </c>
      <c r="B13" s="27" t="s">
        <v>33</v>
      </c>
      <c r="C13" s="24" t="s">
        <v>16</v>
      </c>
      <c r="D13" s="16" t="s">
        <v>31</v>
      </c>
      <c r="E13" s="17" t="s">
        <v>34</v>
      </c>
      <c r="F13" s="17" t="s">
        <v>4</v>
      </c>
      <c r="G13" s="15">
        <v>26840</v>
      </c>
      <c r="H13" s="15">
        <v>770.31</v>
      </c>
      <c r="I13" s="15">
        <v>0</v>
      </c>
      <c r="J13" s="15">
        <v>815.94</v>
      </c>
      <c r="K13" s="15">
        <v>1602.45</v>
      </c>
      <c r="L13" s="44">
        <f>H13+I13+J13+K13</f>
        <v>3188.7</v>
      </c>
      <c r="M13" s="26">
        <f t="shared" si="5"/>
        <v>23651.3</v>
      </c>
    </row>
    <row r="14" spans="1:13" ht="33.75" x14ac:dyDescent="0.25">
      <c r="A14" s="13">
        <f>A13+1</f>
        <v>6</v>
      </c>
      <c r="B14" s="27" t="s">
        <v>35</v>
      </c>
      <c r="C14" s="24" t="s">
        <v>16</v>
      </c>
      <c r="D14" s="16" t="s">
        <v>31</v>
      </c>
      <c r="E14" s="17" t="s">
        <v>36</v>
      </c>
      <c r="F14" s="17" t="s">
        <v>4</v>
      </c>
      <c r="G14" s="15">
        <v>38500</v>
      </c>
      <c r="H14" s="15">
        <v>1104.95</v>
      </c>
      <c r="I14" s="15">
        <v>230.95</v>
      </c>
      <c r="J14" s="15">
        <v>1170.4000000000001</v>
      </c>
      <c r="K14" s="15">
        <v>25</v>
      </c>
      <c r="L14" s="44">
        <f>H14+I14+J14+K14</f>
        <v>2531.3000000000002</v>
      </c>
      <c r="M14" s="26">
        <f>G14-L14</f>
        <v>35968.699999999997</v>
      </c>
    </row>
    <row r="15" spans="1:13" x14ac:dyDescent="0.25">
      <c r="A15" s="22"/>
      <c r="B15" s="27" t="s">
        <v>9</v>
      </c>
      <c r="C15" s="24"/>
      <c r="D15" s="27"/>
      <c r="E15" s="17">
        <f>COUNTA(E12:E14)</f>
        <v>3</v>
      </c>
      <c r="F15" s="29"/>
      <c r="G15" s="15">
        <f t="shared" ref="G15:M15" si="6">SUM(G12:G14)</f>
        <v>100340</v>
      </c>
      <c r="H15" s="15">
        <f t="shared" si="6"/>
        <v>2879.76</v>
      </c>
      <c r="I15" s="15">
        <f t="shared" si="6"/>
        <v>230.95</v>
      </c>
      <c r="J15" s="15">
        <f t="shared" si="6"/>
        <v>3050.34</v>
      </c>
      <c r="K15" s="15">
        <f t="shared" si="6"/>
        <v>2108.0500000000002</v>
      </c>
      <c r="L15" s="44">
        <f t="shared" si="6"/>
        <v>8269.1</v>
      </c>
      <c r="M15" s="26">
        <f t="shared" si="6"/>
        <v>92070.9</v>
      </c>
    </row>
    <row r="16" spans="1:13" x14ac:dyDescent="0.25">
      <c r="A16" s="22"/>
      <c r="B16" s="27"/>
      <c r="C16" s="24"/>
      <c r="D16" s="16"/>
      <c r="E16" s="17"/>
      <c r="F16" s="17"/>
      <c r="G16" s="15"/>
      <c r="H16" s="15"/>
      <c r="I16" s="15"/>
      <c r="J16" s="15"/>
      <c r="K16" s="15"/>
      <c r="L16" s="37"/>
      <c r="M16" s="26"/>
    </row>
    <row r="17" spans="1:13" ht="21.75" customHeight="1" x14ac:dyDescent="0.25">
      <c r="A17" s="13">
        <f>A14+1</f>
        <v>7</v>
      </c>
      <c r="B17" s="27" t="s">
        <v>37</v>
      </c>
      <c r="C17" s="24" t="s">
        <v>16</v>
      </c>
      <c r="D17" s="16" t="s">
        <v>18</v>
      </c>
      <c r="E17" s="17" t="s">
        <v>38</v>
      </c>
      <c r="F17" s="17" t="s">
        <v>4</v>
      </c>
      <c r="G17" s="15">
        <v>48800</v>
      </c>
      <c r="H17" s="15">
        <v>1400.56</v>
      </c>
      <c r="I17" s="15">
        <v>1684.64</v>
      </c>
      <c r="J17" s="15">
        <v>1483.52</v>
      </c>
      <c r="K17" s="15">
        <v>480.6</v>
      </c>
      <c r="L17" s="44">
        <f>H17+I17+J17+K17</f>
        <v>5049.32</v>
      </c>
      <c r="M17" s="26">
        <f t="shared" ref="M17:M22" si="7">G17-L17</f>
        <v>43750.68</v>
      </c>
    </row>
    <row r="18" spans="1:13" ht="21.75" customHeight="1" x14ac:dyDescent="0.25">
      <c r="A18" s="13">
        <f>A17+1</f>
        <v>8</v>
      </c>
      <c r="B18" s="27" t="s">
        <v>39</v>
      </c>
      <c r="C18" s="24" t="s">
        <v>17</v>
      </c>
      <c r="D18" s="16" t="s">
        <v>18</v>
      </c>
      <c r="E18" s="17" t="s">
        <v>40</v>
      </c>
      <c r="F18" s="17" t="s">
        <v>4</v>
      </c>
      <c r="G18" s="15">
        <v>42700</v>
      </c>
      <c r="H18" s="15">
        <v>1225.49</v>
      </c>
      <c r="I18" s="15">
        <v>823.71</v>
      </c>
      <c r="J18" s="15">
        <v>1298.08</v>
      </c>
      <c r="K18" s="15">
        <v>25</v>
      </c>
      <c r="L18" s="44">
        <f t="shared" ref="L18:L19" si="8">H18+I18+J18+K18</f>
        <v>3372.28</v>
      </c>
      <c r="M18" s="26">
        <f t="shared" ref="M18:M19" si="9">G18-L18</f>
        <v>39327.72</v>
      </c>
    </row>
    <row r="19" spans="1:13" ht="22.5" x14ac:dyDescent="0.25">
      <c r="A19" s="13">
        <f t="shared" ref="A19:A21" si="10">A18+1</f>
        <v>9</v>
      </c>
      <c r="B19" s="48" t="s">
        <v>41</v>
      </c>
      <c r="C19" s="25" t="s">
        <v>16</v>
      </c>
      <c r="D19" s="16" t="s">
        <v>18</v>
      </c>
      <c r="E19" s="17" t="s">
        <v>42</v>
      </c>
      <c r="F19" s="17" t="s">
        <v>4</v>
      </c>
      <c r="G19" s="15">
        <v>65000</v>
      </c>
      <c r="H19" s="15">
        <v>1865.5</v>
      </c>
      <c r="I19" s="15">
        <v>4427.58</v>
      </c>
      <c r="J19" s="15">
        <v>1976</v>
      </c>
      <c r="K19" s="15">
        <v>25</v>
      </c>
      <c r="L19" s="44">
        <f t="shared" si="8"/>
        <v>8294.08</v>
      </c>
      <c r="M19" s="26">
        <f t="shared" si="9"/>
        <v>56705.919999999998</v>
      </c>
    </row>
    <row r="20" spans="1:13" ht="22.5" x14ac:dyDescent="0.25">
      <c r="A20" s="13">
        <f>+A19+1</f>
        <v>10</v>
      </c>
      <c r="B20" s="48" t="s">
        <v>43</v>
      </c>
      <c r="C20" s="25" t="s">
        <v>16</v>
      </c>
      <c r="D20" s="16" t="s">
        <v>18</v>
      </c>
      <c r="E20" s="17" t="s">
        <v>44</v>
      </c>
      <c r="F20" s="17" t="s">
        <v>4</v>
      </c>
      <c r="G20" s="15">
        <v>52690</v>
      </c>
      <c r="H20" s="15">
        <v>1512.2</v>
      </c>
      <c r="I20" s="15">
        <v>2233.65</v>
      </c>
      <c r="J20" s="15">
        <v>1601.78</v>
      </c>
      <c r="K20" s="15">
        <v>25</v>
      </c>
      <c r="L20" s="44">
        <f t="shared" ref="L20:L21" si="11">H20+I20+J20+K20</f>
        <v>5372.63</v>
      </c>
      <c r="M20" s="26">
        <f t="shared" ref="M20:M21" si="12">G20-L20</f>
        <v>47317.37</v>
      </c>
    </row>
    <row r="21" spans="1:13" ht="26.25" customHeight="1" x14ac:dyDescent="0.25">
      <c r="A21" s="13">
        <f t="shared" si="10"/>
        <v>11</v>
      </c>
      <c r="B21" s="48" t="s">
        <v>45</v>
      </c>
      <c r="C21" s="25" t="s">
        <v>16</v>
      </c>
      <c r="D21" s="16" t="s">
        <v>18</v>
      </c>
      <c r="E21" s="17" t="s">
        <v>44</v>
      </c>
      <c r="F21" s="17" t="s">
        <v>4</v>
      </c>
      <c r="G21" s="15">
        <v>44000</v>
      </c>
      <c r="H21" s="15">
        <v>1262.8</v>
      </c>
      <c r="I21" s="15">
        <v>1007.19</v>
      </c>
      <c r="J21" s="15">
        <v>1337.6</v>
      </c>
      <c r="K21" s="15">
        <v>25</v>
      </c>
      <c r="L21" s="44">
        <f t="shared" si="11"/>
        <v>3632.59</v>
      </c>
      <c r="M21" s="26">
        <f t="shared" si="12"/>
        <v>40367.410000000003</v>
      </c>
    </row>
    <row r="22" spans="1:13" x14ac:dyDescent="0.25">
      <c r="A22" s="22"/>
      <c r="B22" s="27" t="s">
        <v>9</v>
      </c>
      <c r="C22" s="24"/>
      <c r="D22" s="16"/>
      <c r="E22" s="17">
        <f>COUNTA(E17:E21)</f>
        <v>5</v>
      </c>
      <c r="F22" s="17"/>
      <c r="G22" s="15">
        <f>SUM(G17:G21)</f>
        <v>253190</v>
      </c>
      <c r="H22" s="15">
        <f>SUM(H17:H21)</f>
        <v>7266.55</v>
      </c>
      <c r="I22" s="15">
        <f>SUM(I17:I21)</f>
        <v>10176.77</v>
      </c>
      <c r="J22" s="15">
        <f>SUM(J17:J21)</f>
        <v>7696.98</v>
      </c>
      <c r="K22" s="15">
        <f>SUM(K17:K21)</f>
        <v>580.6</v>
      </c>
      <c r="L22" s="44">
        <f>SUM(L17:L21)</f>
        <v>25720.9</v>
      </c>
      <c r="M22" s="26">
        <f t="shared" si="7"/>
        <v>227469.1</v>
      </c>
    </row>
    <row r="23" spans="1:13" ht="18" customHeight="1" x14ac:dyDescent="0.25">
      <c r="A23" s="22"/>
      <c r="B23" s="27"/>
      <c r="C23" s="24"/>
      <c r="D23" s="16"/>
      <c r="E23" s="17"/>
      <c r="F23" s="17"/>
      <c r="G23" s="15"/>
      <c r="H23" s="15"/>
      <c r="I23" s="15"/>
      <c r="J23" s="15"/>
      <c r="K23" s="15"/>
      <c r="L23" s="44"/>
      <c r="M23" s="26"/>
    </row>
    <row r="24" spans="1:13" ht="21.75" customHeight="1" x14ac:dyDescent="0.25">
      <c r="A24" s="13">
        <f>A21+1</f>
        <v>12</v>
      </c>
      <c r="B24" s="27" t="s">
        <v>46</v>
      </c>
      <c r="C24" s="24" t="s">
        <v>17</v>
      </c>
      <c r="D24" s="16" t="s">
        <v>65</v>
      </c>
      <c r="E24" s="16" t="s">
        <v>47</v>
      </c>
      <c r="F24" s="17" t="s">
        <v>4</v>
      </c>
      <c r="G24" s="15">
        <v>60500</v>
      </c>
      <c r="H24" s="15">
        <v>1736.35</v>
      </c>
      <c r="I24" s="15">
        <v>3580.77</v>
      </c>
      <c r="J24" s="15">
        <v>1839.2</v>
      </c>
      <c r="K24" s="15">
        <v>25</v>
      </c>
      <c r="L24" s="44">
        <f>H24+I24+J24+K24</f>
        <v>7181.32</v>
      </c>
      <c r="M24" s="26">
        <f>G24-L24</f>
        <v>53318.68</v>
      </c>
    </row>
    <row r="25" spans="1:13" x14ac:dyDescent="0.25">
      <c r="A25" s="22"/>
      <c r="B25" s="27" t="s">
        <v>9</v>
      </c>
      <c r="C25" s="24"/>
      <c r="D25" s="16"/>
      <c r="E25" s="17">
        <v>1</v>
      </c>
      <c r="F25" s="17"/>
      <c r="G25" s="15">
        <v>60500</v>
      </c>
      <c r="H25" s="15">
        <v>1736.35</v>
      </c>
      <c r="I25" s="15">
        <v>3580.77</v>
      </c>
      <c r="J25" s="15">
        <v>1839.2</v>
      </c>
      <c r="K25" s="15">
        <v>25</v>
      </c>
      <c r="L25" s="44">
        <f>H25+I25+J25+K25</f>
        <v>7181.32</v>
      </c>
      <c r="M25" s="26">
        <f t="shared" ref="M25" si="13">G25-L25</f>
        <v>53318.68</v>
      </c>
    </row>
    <row r="26" spans="1:13" ht="16.5" customHeight="1" x14ac:dyDescent="0.25">
      <c r="A26" s="22"/>
      <c r="B26" s="27"/>
      <c r="C26" s="24"/>
      <c r="D26" s="16"/>
      <c r="E26" s="17"/>
      <c r="F26" s="17"/>
      <c r="G26" s="21"/>
      <c r="H26" s="21"/>
      <c r="I26" s="21"/>
      <c r="J26" s="21"/>
      <c r="K26" s="21"/>
      <c r="L26" s="37"/>
      <c r="M26" s="26"/>
    </row>
    <row r="27" spans="1:13" ht="36.75" customHeight="1" x14ac:dyDescent="0.25">
      <c r="A27" s="13">
        <f>A24+1</f>
        <v>13</v>
      </c>
      <c r="B27" s="27" t="s">
        <v>48</v>
      </c>
      <c r="C27" s="24" t="s">
        <v>17</v>
      </c>
      <c r="D27" s="16" t="s">
        <v>10</v>
      </c>
      <c r="E27" s="17" t="s">
        <v>49</v>
      </c>
      <c r="F27" s="17" t="s">
        <v>4</v>
      </c>
      <c r="G27" s="15">
        <v>30000</v>
      </c>
      <c r="H27" s="15">
        <v>861</v>
      </c>
      <c r="I27" s="15">
        <v>0</v>
      </c>
      <c r="J27" s="15">
        <v>912</v>
      </c>
      <c r="K27" s="15">
        <v>25</v>
      </c>
      <c r="L27" s="44">
        <f t="shared" ref="L27" si="14">H27+I27+J27+K27</f>
        <v>1798</v>
      </c>
      <c r="M27" s="26">
        <f t="shared" ref="M27" si="15">G27-L27</f>
        <v>28202</v>
      </c>
    </row>
    <row r="28" spans="1:13" ht="37.5" customHeight="1" x14ac:dyDescent="0.25">
      <c r="A28" s="13">
        <f t="shared" ref="A28:A33" si="16">A27+1</f>
        <v>14</v>
      </c>
      <c r="B28" s="27" t="s">
        <v>64</v>
      </c>
      <c r="C28" s="24" t="s">
        <v>17</v>
      </c>
      <c r="D28" s="16" t="s">
        <v>10</v>
      </c>
      <c r="E28" s="17" t="s">
        <v>49</v>
      </c>
      <c r="F28" s="17" t="s">
        <v>4</v>
      </c>
      <c r="G28" s="15">
        <v>30000</v>
      </c>
      <c r="H28" s="15">
        <v>861</v>
      </c>
      <c r="I28" s="15">
        <v>0</v>
      </c>
      <c r="J28" s="15">
        <v>912</v>
      </c>
      <c r="K28" s="15">
        <v>25</v>
      </c>
      <c r="L28" s="44">
        <f t="shared" ref="L28:L32" si="17">H28+I28+J28+K28</f>
        <v>1798</v>
      </c>
      <c r="M28" s="26">
        <f t="shared" ref="M28:M34" si="18">G28-L28</f>
        <v>28202</v>
      </c>
    </row>
    <row r="29" spans="1:13" ht="33.75" x14ac:dyDescent="0.25">
      <c r="A29" s="13">
        <f t="shared" si="16"/>
        <v>15</v>
      </c>
      <c r="B29" s="48" t="s">
        <v>63</v>
      </c>
      <c r="C29" s="25" t="s">
        <v>17</v>
      </c>
      <c r="D29" s="16" t="s">
        <v>10</v>
      </c>
      <c r="E29" s="17" t="s">
        <v>49</v>
      </c>
      <c r="F29" s="17" t="s">
        <v>4</v>
      </c>
      <c r="G29" s="15">
        <v>37400</v>
      </c>
      <c r="H29" s="15">
        <v>1073.3800000000001</v>
      </c>
      <c r="I29" s="15">
        <v>75.7</v>
      </c>
      <c r="J29" s="15">
        <v>1136.96</v>
      </c>
      <c r="K29" s="15">
        <v>25</v>
      </c>
      <c r="L29" s="44">
        <f t="shared" si="17"/>
        <v>2311.04</v>
      </c>
      <c r="M29" s="26">
        <f t="shared" si="18"/>
        <v>35088.959999999999</v>
      </c>
    </row>
    <row r="30" spans="1:13" ht="33.75" x14ac:dyDescent="0.25">
      <c r="A30" s="13">
        <f t="shared" si="16"/>
        <v>16</v>
      </c>
      <c r="B30" s="48" t="s">
        <v>50</v>
      </c>
      <c r="C30" s="25" t="s">
        <v>17</v>
      </c>
      <c r="D30" s="16" t="s">
        <v>10</v>
      </c>
      <c r="E30" s="14" t="s">
        <v>51</v>
      </c>
      <c r="F30" s="17" t="s">
        <v>4</v>
      </c>
      <c r="G30" s="15">
        <v>38500</v>
      </c>
      <c r="H30" s="15">
        <v>1104.95</v>
      </c>
      <c r="I30" s="15">
        <v>230.95</v>
      </c>
      <c r="J30" s="15">
        <v>1170.4000000000001</v>
      </c>
      <c r="K30" s="15">
        <v>1847.4</v>
      </c>
      <c r="L30" s="44">
        <f>H30+I30+J30+K30</f>
        <v>4353.7</v>
      </c>
      <c r="M30" s="26">
        <f>G30-L30</f>
        <v>34146.300000000003</v>
      </c>
    </row>
    <row r="31" spans="1:13" ht="33.75" x14ac:dyDescent="0.25">
      <c r="A31" s="13">
        <f t="shared" si="16"/>
        <v>17</v>
      </c>
      <c r="B31" s="48" t="s">
        <v>52</v>
      </c>
      <c r="C31" s="25" t="s">
        <v>17</v>
      </c>
      <c r="D31" s="16" t="s">
        <v>10</v>
      </c>
      <c r="E31" s="14" t="s">
        <v>51</v>
      </c>
      <c r="F31" s="17" t="s">
        <v>4</v>
      </c>
      <c r="G31" s="15">
        <v>38500</v>
      </c>
      <c r="H31" s="15">
        <v>1104.95</v>
      </c>
      <c r="I31" s="15">
        <v>230.95</v>
      </c>
      <c r="J31" s="15">
        <v>1170.4000000000001</v>
      </c>
      <c r="K31" s="15">
        <v>480.6</v>
      </c>
      <c r="L31" s="44">
        <f>H31+I31+J31+K31</f>
        <v>2986.9</v>
      </c>
      <c r="M31" s="26">
        <f>G31-L31</f>
        <v>35513.1</v>
      </c>
    </row>
    <row r="32" spans="1:13" ht="33.75" x14ac:dyDescent="0.25">
      <c r="A32" s="13">
        <f t="shared" si="16"/>
        <v>18</v>
      </c>
      <c r="B32" s="48" t="s">
        <v>66</v>
      </c>
      <c r="C32" s="25" t="s">
        <v>17</v>
      </c>
      <c r="D32" s="16" t="s">
        <v>10</v>
      </c>
      <c r="E32" s="14" t="s">
        <v>70</v>
      </c>
      <c r="F32" s="17" t="s">
        <v>4</v>
      </c>
      <c r="G32" s="15">
        <v>27000</v>
      </c>
      <c r="H32" s="15">
        <f>G32*2.87/100</f>
        <v>774.9</v>
      </c>
      <c r="I32" s="15">
        <v>0</v>
      </c>
      <c r="J32" s="15">
        <f>G32*3.04/100</f>
        <v>820.8</v>
      </c>
      <c r="K32" s="15">
        <v>25</v>
      </c>
      <c r="L32" s="44">
        <f t="shared" si="17"/>
        <v>1620.7</v>
      </c>
      <c r="M32" s="26">
        <f t="shared" si="18"/>
        <v>25379.3</v>
      </c>
    </row>
    <row r="33" spans="1:13" ht="33.75" x14ac:dyDescent="0.25">
      <c r="A33" s="13">
        <f t="shared" si="16"/>
        <v>19</v>
      </c>
      <c r="B33" s="48" t="s">
        <v>53</v>
      </c>
      <c r="C33" s="25" t="s">
        <v>17</v>
      </c>
      <c r="D33" s="16" t="s">
        <v>10</v>
      </c>
      <c r="E33" s="14" t="s">
        <v>51</v>
      </c>
      <c r="F33" s="17" t="s">
        <v>4</v>
      </c>
      <c r="G33" s="15">
        <v>38500</v>
      </c>
      <c r="H33" s="15">
        <v>1104.95</v>
      </c>
      <c r="I33" s="15">
        <v>0</v>
      </c>
      <c r="J33" s="15">
        <v>1170.4000000000001</v>
      </c>
      <c r="K33" s="15">
        <v>3179.9</v>
      </c>
      <c r="L33" s="44">
        <f>H33+I33+J33+K33</f>
        <v>5455.25</v>
      </c>
      <c r="M33" s="26">
        <f>G33-L33</f>
        <v>33044.75</v>
      </c>
    </row>
    <row r="34" spans="1:13" x14ac:dyDescent="0.25">
      <c r="A34" s="22"/>
      <c r="B34" s="27" t="s">
        <v>9</v>
      </c>
      <c r="C34" s="24"/>
      <c r="D34" s="16"/>
      <c r="E34" s="17">
        <f>COUNTA(E27:E33)</f>
        <v>7</v>
      </c>
      <c r="F34" s="17"/>
      <c r="G34" s="15">
        <f t="shared" ref="G34:L34" si="19">SUM(G27:G33)</f>
        <v>239900</v>
      </c>
      <c r="H34" s="15">
        <f t="shared" si="19"/>
        <v>6885.13</v>
      </c>
      <c r="I34" s="15">
        <f t="shared" si="19"/>
        <v>537.6</v>
      </c>
      <c r="J34" s="15">
        <f t="shared" si="19"/>
        <v>7292.96</v>
      </c>
      <c r="K34" s="15">
        <f t="shared" si="19"/>
        <v>5607.9</v>
      </c>
      <c r="L34" s="44">
        <f t="shared" si="19"/>
        <v>20323.59</v>
      </c>
      <c r="M34" s="26">
        <f t="shared" si="18"/>
        <v>219576.41</v>
      </c>
    </row>
    <row r="35" spans="1:13" x14ac:dyDescent="0.25">
      <c r="A35" s="22"/>
      <c r="B35" s="27"/>
      <c r="C35" s="24"/>
      <c r="D35" s="16"/>
      <c r="E35" s="17"/>
      <c r="F35" s="17"/>
      <c r="G35" s="15"/>
      <c r="H35" s="15"/>
      <c r="I35" s="15"/>
      <c r="J35" s="15"/>
      <c r="K35" s="15"/>
      <c r="L35" s="37"/>
      <c r="M35" s="26"/>
    </row>
    <row r="36" spans="1:13" ht="47.25" customHeight="1" x14ac:dyDescent="0.25">
      <c r="A36" s="13">
        <f>A33+1</f>
        <v>20</v>
      </c>
      <c r="B36" s="27" t="s">
        <v>54</v>
      </c>
      <c r="C36" s="24" t="s">
        <v>16</v>
      </c>
      <c r="D36" s="16" t="s">
        <v>56</v>
      </c>
      <c r="E36" s="17" t="s">
        <v>55</v>
      </c>
      <c r="F36" s="17" t="s">
        <v>4</v>
      </c>
      <c r="G36" s="15">
        <v>38500</v>
      </c>
      <c r="H36" s="15">
        <f>G36*2.87/100</f>
        <v>1104.95</v>
      </c>
      <c r="I36" s="15">
        <v>230.95</v>
      </c>
      <c r="J36" s="15">
        <f>G36*3.04/100</f>
        <v>1170.4000000000001</v>
      </c>
      <c r="K36" s="15">
        <v>25</v>
      </c>
      <c r="L36" s="44">
        <f>H36+I36+J36+K36</f>
        <v>2531.3000000000002</v>
      </c>
      <c r="M36" s="26">
        <f>G36-L36</f>
        <v>35968.699999999997</v>
      </c>
    </row>
    <row r="37" spans="1:13" x14ac:dyDescent="0.25">
      <c r="A37" s="13"/>
      <c r="B37" s="27" t="s">
        <v>9</v>
      </c>
      <c r="C37" s="24"/>
      <c r="D37" s="16"/>
      <c r="E37" s="17">
        <v>1</v>
      </c>
      <c r="F37" s="17"/>
      <c r="G37" s="15">
        <v>38500</v>
      </c>
      <c r="H37" s="15">
        <v>1104.95</v>
      </c>
      <c r="I37" s="15">
        <v>230.95</v>
      </c>
      <c r="J37" s="15">
        <v>1170.4000000000001</v>
      </c>
      <c r="K37" s="15">
        <v>25</v>
      </c>
      <c r="L37" s="44">
        <f>H37+I37+J37+K37</f>
        <v>2531.3000000000002</v>
      </c>
      <c r="M37" s="26">
        <f t="shared" ref="M37:M47" si="20">G37-L37</f>
        <v>35968.699999999997</v>
      </c>
    </row>
    <row r="38" spans="1:13" x14ac:dyDescent="0.25">
      <c r="A38" s="13"/>
      <c r="B38" s="27"/>
      <c r="C38" s="24"/>
      <c r="D38" s="16"/>
      <c r="E38" s="17"/>
      <c r="F38" s="17"/>
      <c r="G38" s="15"/>
      <c r="H38" s="15"/>
      <c r="I38" s="15"/>
      <c r="J38" s="15"/>
      <c r="K38" s="15"/>
      <c r="L38" s="44"/>
      <c r="M38" s="26"/>
    </row>
    <row r="39" spans="1:13" ht="33.75" x14ac:dyDescent="0.25">
      <c r="A39" s="13">
        <f>A36+1</f>
        <v>21</v>
      </c>
      <c r="B39" s="27" t="s">
        <v>60</v>
      </c>
      <c r="C39" s="24" t="s">
        <v>17</v>
      </c>
      <c r="D39" s="16" t="s">
        <v>67</v>
      </c>
      <c r="E39" s="17" t="s">
        <v>68</v>
      </c>
      <c r="F39" s="17" t="s">
        <v>4</v>
      </c>
      <c r="G39" s="15">
        <v>54900</v>
      </c>
      <c r="H39" s="15">
        <f>G39*2.87/100</f>
        <v>1575.63</v>
      </c>
      <c r="I39" s="15">
        <v>2308.94</v>
      </c>
      <c r="J39" s="15">
        <f>G39*3.04/100</f>
        <v>1668.96</v>
      </c>
      <c r="K39" s="15">
        <v>1602.45</v>
      </c>
      <c r="L39" s="44">
        <f t="shared" ref="L39" si="21">H39+I39+J39+K39</f>
        <v>7155.98</v>
      </c>
      <c r="M39" s="26">
        <f t="shared" ref="M39" si="22">G39-L39</f>
        <v>47744.02</v>
      </c>
    </row>
    <row r="40" spans="1:13" x14ac:dyDescent="0.25">
      <c r="A40" s="13"/>
      <c r="B40" s="27" t="s">
        <v>9</v>
      </c>
      <c r="C40" s="24"/>
      <c r="D40" s="16"/>
      <c r="E40" s="17">
        <f>COUNTA(E39:E39)</f>
        <v>1</v>
      </c>
      <c r="F40" s="17"/>
      <c r="G40" s="15">
        <f t="shared" ref="G40:M40" si="23">SUM(G39:G39)</f>
        <v>54900</v>
      </c>
      <c r="H40" s="15">
        <f t="shared" si="23"/>
        <v>1575.63</v>
      </c>
      <c r="I40" s="15">
        <f t="shared" si="23"/>
        <v>2308.94</v>
      </c>
      <c r="J40" s="15">
        <f t="shared" si="23"/>
        <v>1668.96</v>
      </c>
      <c r="K40" s="15">
        <f t="shared" si="23"/>
        <v>1602.45</v>
      </c>
      <c r="L40" s="44">
        <f t="shared" si="23"/>
        <v>7155.98</v>
      </c>
      <c r="M40" s="26">
        <f t="shared" si="23"/>
        <v>47744.02</v>
      </c>
    </row>
    <row r="41" spans="1:13" x14ac:dyDescent="0.25">
      <c r="A41" s="13"/>
      <c r="B41" s="27"/>
      <c r="C41" s="24"/>
      <c r="D41" s="16"/>
      <c r="E41" s="17"/>
      <c r="F41" s="17"/>
      <c r="G41" s="15"/>
      <c r="H41" s="15"/>
      <c r="I41" s="15"/>
      <c r="J41" s="15"/>
      <c r="K41" s="15"/>
      <c r="L41" s="44"/>
      <c r="M41" s="26"/>
    </row>
    <row r="42" spans="1:13" ht="34.5" customHeight="1" x14ac:dyDescent="0.25">
      <c r="A42" s="13">
        <f>A39+1</f>
        <v>22</v>
      </c>
      <c r="B42" s="27" t="s">
        <v>73</v>
      </c>
      <c r="C42" s="24" t="s">
        <v>17</v>
      </c>
      <c r="D42" s="16" t="s">
        <v>57</v>
      </c>
      <c r="E42" s="17" t="s">
        <v>74</v>
      </c>
      <c r="F42" s="17" t="s">
        <v>4</v>
      </c>
      <c r="G42" s="15">
        <v>70000</v>
      </c>
      <c r="H42" s="15">
        <f>G42*2.87/100</f>
        <v>2009</v>
      </c>
      <c r="I42" s="15">
        <v>5368.48</v>
      </c>
      <c r="J42" s="15">
        <f>G42*3.04/100</f>
        <v>2128</v>
      </c>
      <c r="K42" s="15">
        <v>25</v>
      </c>
      <c r="L42" s="44">
        <f>H42+I42+J42+K42</f>
        <v>9530.48</v>
      </c>
      <c r="M42" s="26">
        <f>G42-L42</f>
        <v>60469.52</v>
      </c>
    </row>
    <row r="43" spans="1:13" ht="22.5" x14ac:dyDescent="0.25">
      <c r="A43" s="13">
        <f>A42+1</f>
        <v>23</v>
      </c>
      <c r="B43" s="27" t="s">
        <v>58</v>
      </c>
      <c r="C43" s="24" t="s">
        <v>17</v>
      </c>
      <c r="D43" s="16" t="s">
        <v>57</v>
      </c>
      <c r="E43" s="17" t="s">
        <v>59</v>
      </c>
      <c r="F43" s="17" t="s">
        <v>4</v>
      </c>
      <c r="G43" s="15">
        <v>34100</v>
      </c>
      <c r="H43" s="15">
        <v>978.67</v>
      </c>
      <c r="I43" s="15">
        <v>0</v>
      </c>
      <c r="J43" s="15">
        <v>1036.6400000000001</v>
      </c>
      <c r="K43" s="15">
        <v>25</v>
      </c>
      <c r="L43" s="44">
        <f t="shared" ref="L43" si="24">H43+I43+J43+K43</f>
        <v>2040.31</v>
      </c>
      <c r="M43" s="26">
        <f t="shared" si="20"/>
        <v>32059.69</v>
      </c>
    </row>
    <row r="44" spans="1:13" x14ac:dyDescent="0.25">
      <c r="A44" s="13"/>
      <c r="B44" s="27" t="s">
        <v>9</v>
      </c>
      <c r="C44" s="24"/>
      <c r="D44" s="16"/>
      <c r="E44" s="17">
        <f>COUNTA(E42:E43)</f>
        <v>2</v>
      </c>
      <c r="F44" s="17"/>
      <c r="G44" s="15">
        <f>SUM(G42:G43)</f>
        <v>104100</v>
      </c>
      <c r="H44" s="15">
        <f>SUM(H42:H43)</f>
        <v>2987.67</v>
      </c>
      <c r="I44" s="15">
        <f>I42+I43</f>
        <v>5368.48</v>
      </c>
      <c r="J44" s="15">
        <f>SUM(J42:J43)</f>
        <v>3164.64</v>
      </c>
      <c r="K44" s="15">
        <f>SUM(K42:K43)</f>
        <v>50</v>
      </c>
      <c r="L44" s="44">
        <f>SUM(L42:L43)</f>
        <v>11570.79</v>
      </c>
      <c r="M44" s="26">
        <f>SUM(M42:M43)</f>
        <v>92529.21</v>
      </c>
    </row>
    <row r="45" spans="1:13" x14ac:dyDescent="0.25">
      <c r="A45" s="13"/>
      <c r="B45" s="27"/>
      <c r="C45" s="24"/>
      <c r="D45" s="16"/>
      <c r="E45" s="17"/>
      <c r="F45" s="17"/>
      <c r="G45" s="15"/>
      <c r="H45" s="15"/>
      <c r="I45" s="15"/>
      <c r="J45" s="15"/>
      <c r="K45" s="15"/>
      <c r="L45" s="44"/>
      <c r="M45" s="26"/>
    </row>
    <row r="46" spans="1:13" ht="22.5" x14ac:dyDescent="0.25">
      <c r="A46" s="13">
        <f>A43+1</f>
        <v>24</v>
      </c>
      <c r="B46" s="27" t="s">
        <v>69</v>
      </c>
      <c r="C46" s="24" t="s">
        <v>17</v>
      </c>
      <c r="D46" s="16" t="s">
        <v>62</v>
      </c>
      <c r="E46" s="16" t="s">
        <v>61</v>
      </c>
      <c r="F46" s="17" t="s">
        <v>4</v>
      </c>
      <c r="G46" s="15">
        <v>42700</v>
      </c>
      <c r="H46" s="15">
        <v>1225.49</v>
      </c>
      <c r="I46" s="15">
        <v>823.71</v>
      </c>
      <c r="J46" s="15">
        <v>1298.08</v>
      </c>
      <c r="K46" s="15">
        <v>25</v>
      </c>
      <c r="L46" s="44">
        <f t="shared" ref="L46:L47" si="25">H46+I46+J46+K46</f>
        <v>3372.28</v>
      </c>
      <c r="M46" s="26">
        <f t="shared" ref="M46" si="26">G46-L46</f>
        <v>39327.72</v>
      </c>
    </row>
    <row r="47" spans="1:13" x14ac:dyDescent="0.25">
      <c r="A47" s="30"/>
      <c r="B47" s="31" t="s">
        <v>9</v>
      </c>
      <c r="C47" s="32"/>
      <c r="D47" s="33"/>
      <c r="E47" s="32">
        <v>1</v>
      </c>
      <c r="F47" s="32"/>
      <c r="G47" s="15">
        <v>42700</v>
      </c>
      <c r="H47" s="15">
        <v>1225.49</v>
      </c>
      <c r="I47" s="15">
        <v>823.71</v>
      </c>
      <c r="J47" s="15">
        <v>1298.08</v>
      </c>
      <c r="K47" s="15">
        <v>25</v>
      </c>
      <c r="L47" s="44">
        <f t="shared" si="25"/>
        <v>3372.28</v>
      </c>
      <c r="M47" s="42">
        <f t="shared" si="20"/>
        <v>39327.72</v>
      </c>
    </row>
    <row r="48" spans="1:13" x14ac:dyDescent="0.25">
      <c r="A48" s="30"/>
      <c r="B48" s="31"/>
      <c r="C48" s="32"/>
      <c r="D48" s="33"/>
      <c r="E48" s="32"/>
      <c r="F48" s="32"/>
      <c r="G48" s="34"/>
      <c r="H48" s="34"/>
      <c r="I48" s="34"/>
      <c r="J48" s="34"/>
      <c r="K48" s="34"/>
      <c r="L48" s="46"/>
      <c r="M48" s="47"/>
    </row>
    <row r="49" spans="1:13" x14ac:dyDescent="0.25">
      <c r="A49" s="30"/>
      <c r="B49" s="31" t="s">
        <v>19</v>
      </c>
      <c r="C49" s="32"/>
      <c r="D49" s="33"/>
      <c r="E49" s="32">
        <f>E7+E10+E15+E22+E34+E37+E40+E44+E47+E25</f>
        <v>24</v>
      </c>
      <c r="F49" s="32"/>
      <c r="G49" s="34">
        <f>G7+G10+G40+G15+G22+G25+G34+G37+G44+G47</f>
        <v>1007530</v>
      </c>
      <c r="H49" s="34">
        <f>H7+H10+H40+H15+H22+H25+H34+H37+H44+H47</f>
        <v>28916.11</v>
      </c>
      <c r="I49" s="34">
        <f>I7+I10+I40+I15+I22+I25+I34+I37+I44+I47</f>
        <v>25803.73</v>
      </c>
      <c r="J49" s="34">
        <f>J7+J37+J10+J40+J15+J22+J25+J34+J44+J47</f>
        <v>30628.92</v>
      </c>
      <c r="K49" s="34">
        <f>K7+K10+K40+K15+K22+K25+K34+K37+K44+K47</f>
        <v>10099</v>
      </c>
      <c r="L49" s="46">
        <f>L7+L10+L40+L15+L22+L25+L34+L37+L44+L47</f>
        <v>95447.76</v>
      </c>
      <c r="M49" s="46">
        <f>G49-L49</f>
        <v>912082.24</v>
      </c>
    </row>
    <row r="50" spans="1:13" x14ac:dyDescent="0.25">
      <c r="B50" s="7" t="s">
        <v>1</v>
      </c>
      <c r="C50" s="7"/>
      <c r="D50" s="8">
        <f>E49</f>
        <v>24</v>
      </c>
      <c r="E50" s="35" t="s">
        <v>8</v>
      </c>
      <c r="F50" s="9">
        <f>G49</f>
        <v>1007530</v>
      </c>
      <c r="G50" s="6"/>
    </row>
    <row r="51" spans="1:13" x14ac:dyDescent="0.25">
      <c r="E51" s="36" t="s">
        <v>25</v>
      </c>
      <c r="F51" s="38">
        <f>M49</f>
        <v>912082.24</v>
      </c>
    </row>
    <row r="64" spans="1:13" x14ac:dyDescent="0.25">
      <c r="B64" s="1"/>
      <c r="C64" s="1"/>
      <c r="D64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ignoredErrors>
    <ignoredError sqref="I44 J4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2023-03-23T16:09:13Z</cp:lastPrinted>
  <dcterms:created xsi:type="dcterms:W3CDTF">2016-03-03T19:51:24Z</dcterms:created>
  <dcterms:modified xsi:type="dcterms:W3CDTF">2023-08-01T14:40:15Z</dcterms:modified>
</cp:coreProperties>
</file>