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wGMX41PrGN/HZ4TaMAF/aYi6ccjbDN6KLQR7lTvpYUo="/>
    </ext>
  </extLst>
</workbook>
</file>

<file path=xl/sharedStrings.xml><?xml version="1.0" encoding="utf-8"?>
<sst xmlns="http://schemas.openxmlformats.org/spreadsheetml/2006/main" count="155" uniqueCount="80">
  <si>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</si>
  <si>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temporales mes de febrero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</si>
  <si>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</si>
  <si>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</si>
  <si>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</si>
  <si>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</si>
  <si>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</si>
  <si>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</si>
  <si>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</si>
  <si>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</si>
  <si>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</si>
  <si>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</si>
  <si>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</si>
  <si>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</si>
  <si>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</si>
  <si>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</si>
  <si>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</si>
  <si>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</si>
  <si>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</si>
  <si>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</si>
  <si>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</si>
  <si>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</si>
  <si>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</si>
  <si>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</si>
  <si>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LUZ CLARA GOMEZ COLON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</si>
  <si>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</si>
  <si>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</si>
  <si>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</si>
  <si>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</si>
  <si>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</si>
  <si>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</si>
  <si>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</si>
  <si>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</si>
  <si>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</si>
  <si>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</si>
  <si>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</si>
  <si>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</si>
  <si>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</si>
  <si>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</si>
  <si>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</si>
  <si>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</si>
  <si>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</si>
  <si>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</si>
  <si>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</si>
  <si>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</si>
  <si>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</si>
  <si>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</si>
  <si>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</si>
  <si>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FRANCISCO REYNALDO LARA GARABITO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</si>
  <si>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</si>
  <si>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</si>
  <si>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</si>
  <si>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</si>
  <si>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</si>
  <si>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</si>
  <si>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</si>
  <si>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</si>
  <si>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</si>
  <si>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</si>
  <si>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</si>
  <si>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</si>
  <si>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</si>
  <si>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>JUAN GABRIEL DEVORA CASANOVA</t>
  </si>
  <si>
    <t>INVESTIGACION, ANALISIS Y DIVULGACION DEMOGRAFICA</t>
  </si>
  <si>
    <t>COORDINADOR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</si>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</sst>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Arial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theme="1"/>
      <name val="Arial Narrow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6" fillId="0" fontId="8" numFmtId="0" xfId="0" applyAlignment="1" applyBorder="1" applyFont="1">
      <alignment horizontal="left" shrinkToFit="0" wrapText="1"/>
    </xf>
    <xf borderId="5" fillId="0" fontId="6" numFmtId="0" xfId="0" applyAlignment="1" applyBorder="1" applyFont="1">
      <alignment horizontal="center" vertical="center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Border="1" applyFont="1" applyNumberFormat="1"/>
    <xf borderId="0" fillId="0" fontId="8" numFmtId="4" xfId="0" applyFont="1" applyNumberForma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vertical="center"/>
    </xf>
    <xf borderId="5" fillId="0" fontId="8" numFmtId="4" xfId="0" applyAlignment="1" applyBorder="1" applyFont="1" applyNumberFormat="1">
      <alignment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5" numFmtId="0" xfId="0" applyAlignment="1" applyBorder="1" applyFont="1">
      <alignment vertical="center"/>
    </xf>
    <xf borderId="5" fillId="0" fontId="9" numFmtId="0" xfId="0" applyAlignment="1" applyBorder="1" applyFont="1">
      <alignment shrinkToFit="0" vertical="center" wrapText="1"/>
    </xf>
    <xf borderId="0" fillId="0" fontId="8" numFmtId="0" xfId="0" applyAlignment="1" applyFont="1">
      <alignment vertical="center"/>
    </xf>
    <xf borderId="5" fillId="0" fontId="10" numFmtId="0" xfId="0" applyBorder="1" applyFont="1"/>
    <xf borderId="9" fillId="0" fontId="10" numFmtId="0" xfId="0" applyBorder="1" applyFont="1"/>
    <xf borderId="5" fillId="0" fontId="8" numFmtId="0" xfId="0" applyAlignment="1" applyBorder="1" applyFont="1">
      <alignment vertical="center"/>
    </xf>
    <xf borderId="5" fillId="0" fontId="8" numFmtId="4" xfId="0" applyAlignment="1" applyBorder="1" applyFont="1" applyNumberFormat="1">
      <alignment readingOrder="0" vertical="center"/>
    </xf>
    <xf borderId="9" fillId="0" fontId="8" numFmtId="0" xfId="0" applyAlignment="1" applyBorder="1" applyFont="1">
      <alignment shrinkToFit="0" vertical="center" wrapText="1"/>
    </xf>
    <xf borderId="0" fillId="0" fontId="8" numFmtId="0" xfId="0" applyAlignment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10" fillId="0" fontId="10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0" fillId="0" fontId="8" numFmtId="0" xfId="0" applyAlignment="1" applyBorder="1" applyFont="1">
      <alignment vertical="center"/>
    </xf>
    <xf borderId="10" fillId="0" fontId="8" numFmtId="0" xfId="0" applyAlignment="1" applyBorder="1" applyFont="1">
      <alignment horizontal="left" shrinkToFit="0" vertical="center" wrapText="1"/>
    </xf>
    <xf borderId="12" fillId="2" fontId="8" numFmtId="4" xfId="0" applyAlignment="1" applyBorder="1" applyFont="1" applyNumberFormat="1">
      <alignment vertical="center"/>
    </xf>
    <xf borderId="10" fillId="0" fontId="8" numFmtId="4" xfId="0" applyAlignment="1" applyBorder="1" applyFont="1" applyNumberFormat="1">
      <alignment vertical="center"/>
    </xf>
    <xf borderId="0" fillId="0" fontId="11" numFmtId="0" xfId="0" applyAlignment="1" applyFont="1">
      <alignment horizontal="right" shrinkToFit="0" wrapText="1"/>
    </xf>
    <xf borderId="0" fillId="0" fontId="11" numFmtId="0" xfId="0" applyAlignment="1" applyFont="1">
      <alignment horizontal="center" shrinkToFit="0" wrapText="1"/>
    </xf>
    <xf borderId="0" fillId="0" fontId="11" numFmtId="0" xfId="0" applyAlignment="1" applyFont="1">
      <alignment horizontal="left" shrinkToFit="0" wrapText="1"/>
    </xf>
    <xf borderId="0" fillId="0" fontId="11" numFmtId="4" xfId="0" applyAlignment="1" applyFont="1" applyNumberFormat="1">
      <alignment horizontal="right" shrinkToFit="0" wrapText="1"/>
    </xf>
    <xf borderId="0" fillId="0" fontId="5" numFmtId="0" xfId="0" applyFont="1"/>
    <xf borderId="0" fillId="0" fontId="11" numFmtId="0" xfId="0" applyFont="1"/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53</xdr:row>
      <xdr:rowOff>47625</xdr:rowOff>
    </xdr:from>
    <xdr:ext cx="5619750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54</xdr:row>
      <xdr:rowOff>57150</xdr:rowOff>
    </xdr:from>
    <xdr:ext cx="5191125" cy="0"/>
    <xdr:pic>
      <xdr:nvPicPr>
        <xdr:cNvPr descr="FIRMAS MRA.jpg"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1076325</xdr:colOff>
      <xdr:row>54</xdr:row>
      <xdr:rowOff>161925</xdr:rowOff>
    </xdr:from>
    <xdr:ext cx="6181725" cy="22383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0.5" customHeight="1">
      <c r="A1" s="1" t="s">
        <v>0</v>
      </c>
    </row>
    <row r="2" ht="26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9">
        <v>1.0</v>
      </c>
      <c r="B5" s="18" t="s">
        <v>15</v>
      </c>
      <c r="C5" s="19" t="s">
        <v>16</v>
      </c>
      <c r="D5" s="20" t="s">
        <v>17</v>
      </c>
      <c r="E5" s="21" t="s">
        <v>18</v>
      </c>
      <c r="F5" s="22" t="s">
        <v>19</v>
      </c>
      <c r="G5" s="23">
        <v>54900.0</v>
      </c>
      <c r="H5" s="23">
        <f>G5*2.87/100</f>
        <v>1575.63</v>
      </c>
      <c r="I5" s="23">
        <v>2545.56</v>
      </c>
      <c r="J5" s="23">
        <f>G5*3.04/100</f>
        <v>1668.96</v>
      </c>
      <c r="K5" s="23">
        <v>25.0</v>
      </c>
      <c r="L5" s="24">
        <f t="shared" ref="L5:L6" si="1">H5+I5+J5+K5</f>
        <v>5815.15</v>
      </c>
      <c r="M5" s="23">
        <f t="shared" ref="M5:M7" si="2">G5-L5</f>
        <v>49084.85</v>
      </c>
    </row>
    <row r="6" ht="14.25" customHeight="1">
      <c r="A6" s="25">
        <f>A5+1</f>
        <v>2</v>
      </c>
      <c r="B6" s="26" t="s">
        <v>20</v>
      </c>
      <c r="C6" s="27" t="s">
        <v>21</v>
      </c>
      <c r="D6" s="20" t="s">
        <v>17</v>
      </c>
      <c r="E6" s="22" t="s">
        <v>22</v>
      </c>
      <c r="F6" s="22" t="s">
        <v>19</v>
      </c>
      <c r="G6" s="28">
        <v>20000.0</v>
      </c>
      <c r="H6" s="28">
        <v>574.0</v>
      </c>
      <c r="I6" s="28">
        <v>0.0</v>
      </c>
      <c r="J6" s="28">
        <v>608.0</v>
      </c>
      <c r="K6" s="28">
        <v>25.0</v>
      </c>
      <c r="L6" s="29">
        <f t="shared" si="1"/>
        <v>1207</v>
      </c>
      <c r="M6" s="30">
        <f t="shared" si="2"/>
        <v>18793</v>
      </c>
    </row>
    <row r="7" ht="14.25" customHeight="1">
      <c r="A7" s="31"/>
      <c r="B7" s="26" t="s">
        <v>23</v>
      </c>
      <c r="C7" s="27"/>
      <c r="D7" s="20"/>
      <c r="E7" s="22">
        <f>COUNTA(E4:E6)</f>
        <v>2</v>
      </c>
      <c r="F7" s="22"/>
      <c r="G7" s="28">
        <f t="shared" ref="G7:L7" si="3">SUM(G5:G6)</f>
        <v>74900</v>
      </c>
      <c r="H7" s="28">
        <f t="shared" si="3"/>
        <v>2149.63</v>
      </c>
      <c r="I7" s="28">
        <f t="shared" si="3"/>
        <v>2545.56</v>
      </c>
      <c r="J7" s="28">
        <f t="shared" si="3"/>
        <v>2276.96</v>
      </c>
      <c r="K7" s="28">
        <f t="shared" si="3"/>
        <v>50</v>
      </c>
      <c r="L7" s="29">
        <f t="shared" si="3"/>
        <v>7022.15</v>
      </c>
      <c r="M7" s="30">
        <f t="shared" si="2"/>
        <v>67877.85</v>
      </c>
    </row>
    <row r="8" ht="14.25" customHeight="1">
      <c r="A8" s="31"/>
      <c r="B8" s="26"/>
      <c r="C8" s="27"/>
      <c r="D8" s="20"/>
      <c r="E8" s="32"/>
      <c r="F8" s="32"/>
      <c r="G8" s="28"/>
      <c r="H8" s="33"/>
      <c r="I8" s="28"/>
      <c r="J8" s="34"/>
      <c r="K8" s="35"/>
      <c r="L8" s="17"/>
      <c r="M8" s="17"/>
    </row>
    <row r="9" ht="14.25" customHeight="1">
      <c r="A9" s="25">
        <f>A6+1</f>
        <v>3</v>
      </c>
      <c r="B9" s="26" t="s">
        <v>24</v>
      </c>
      <c r="C9" s="27" t="s">
        <v>16</v>
      </c>
      <c r="D9" s="20" t="s">
        <v>25</v>
      </c>
      <c r="E9" s="22" t="s">
        <v>26</v>
      </c>
      <c r="F9" s="22" t="s">
        <v>19</v>
      </c>
      <c r="G9" s="28">
        <v>38500.0</v>
      </c>
      <c r="H9" s="28">
        <v>1104.95</v>
      </c>
      <c r="I9" s="28">
        <v>0.0</v>
      </c>
      <c r="J9" s="28">
        <v>1170.4</v>
      </c>
      <c r="K9" s="28">
        <v>25.0</v>
      </c>
      <c r="L9" s="29">
        <f>H9+I9+J9+K9</f>
        <v>2300.35</v>
      </c>
      <c r="M9" s="30">
        <f t="shared" ref="M9:M10" si="5">G9-L9</f>
        <v>36199.65</v>
      </c>
    </row>
    <row r="10" ht="14.25" customHeight="1">
      <c r="A10" s="25"/>
      <c r="B10" s="26" t="s">
        <v>23</v>
      </c>
      <c r="C10" s="27"/>
      <c r="D10" s="20"/>
      <c r="E10" s="22">
        <f>COUNTA(E9)</f>
        <v>1</v>
      </c>
      <c r="F10" s="22"/>
      <c r="G10" s="28">
        <f t="shared" ref="G10:L10" si="4">SUM(G9)</f>
        <v>38500</v>
      </c>
      <c r="H10" s="28">
        <f t="shared" si="4"/>
        <v>1104.95</v>
      </c>
      <c r="I10" s="28">
        <f t="shared" si="4"/>
        <v>0</v>
      </c>
      <c r="J10" s="28">
        <f t="shared" si="4"/>
        <v>1170.4</v>
      </c>
      <c r="K10" s="28">
        <f t="shared" si="4"/>
        <v>25</v>
      </c>
      <c r="L10" s="29">
        <f t="shared" si="4"/>
        <v>2300.35</v>
      </c>
      <c r="M10" s="30">
        <f t="shared" si="5"/>
        <v>36199.65</v>
      </c>
    </row>
    <row r="11" ht="14.25" customHeight="1">
      <c r="A11" s="25"/>
      <c r="B11" s="26"/>
      <c r="C11" s="27"/>
      <c r="D11" s="20"/>
      <c r="E11" s="22"/>
      <c r="F11" s="22"/>
      <c r="G11" s="28"/>
      <c r="H11" s="28"/>
      <c r="I11" s="28"/>
      <c r="J11" s="28"/>
      <c r="K11" s="28"/>
      <c r="L11" s="29"/>
      <c r="M11" s="30"/>
    </row>
    <row r="12" ht="14.25" customHeight="1">
      <c r="A12" s="25">
        <f>A9+1</f>
        <v>4</v>
      </c>
      <c r="B12" s="26" t="s">
        <v>27</v>
      </c>
      <c r="C12" s="27" t="s">
        <v>16</v>
      </c>
      <c r="D12" s="20" t="s">
        <v>28</v>
      </c>
      <c r="E12" s="22" t="s">
        <v>29</v>
      </c>
      <c r="F12" s="22" t="s">
        <v>19</v>
      </c>
      <c r="G12" s="28">
        <v>61000.0</v>
      </c>
      <c r="H12" s="28">
        <f>G12*2.87/100</f>
        <v>1750.7</v>
      </c>
      <c r="I12" s="28">
        <v>3674.86</v>
      </c>
      <c r="J12" s="28">
        <f>G12*3.04/100</f>
        <v>1854.4</v>
      </c>
      <c r="K12" s="28">
        <f>25+2207.8</f>
        <v>2232.8</v>
      </c>
      <c r="L12" s="29">
        <f>H12+I12+J12+K12</f>
        <v>9512.76</v>
      </c>
      <c r="M12" s="30">
        <f t="shared" ref="M12:M13" si="7">G12-L12</f>
        <v>51487.24</v>
      </c>
    </row>
    <row r="13" ht="14.25" customHeight="1">
      <c r="A13" s="25"/>
      <c r="B13" s="26" t="s">
        <v>23</v>
      </c>
      <c r="C13" s="27"/>
      <c r="D13" s="20"/>
      <c r="E13" s="22">
        <f>COUNTA(E12)</f>
        <v>1</v>
      </c>
      <c r="F13" s="22"/>
      <c r="G13" s="28">
        <f t="shared" ref="G13:L13" si="6">SUM(G12)</f>
        <v>61000</v>
      </c>
      <c r="H13" s="28">
        <f t="shared" si="6"/>
        <v>1750.7</v>
      </c>
      <c r="I13" s="28">
        <f t="shared" si="6"/>
        <v>3674.86</v>
      </c>
      <c r="J13" s="28">
        <f t="shared" si="6"/>
        <v>1854.4</v>
      </c>
      <c r="K13" s="28">
        <f t="shared" si="6"/>
        <v>2232.8</v>
      </c>
      <c r="L13" s="29">
        <f t="shared" si="6"/>
        <v>9512.76</v>
      </c>
      <c r="M13" s="30">
        <f t="shared" si="7"/>
        <v>51487.24</v>
      </c>
    </row>
    <row r="14" ht="15.0" customHeight="1">
      <c r="A14" s="25"/>
      <c r="B14" s="26"/>
      <c r="C14" s="27"/>
      <c r="D14" s="20"/>
      <c r="E14" s="22"/>
      <c r="F14" s="22"/>
      <c r="G14" s="36"/>
      <c r="H14" s="36"/>
      <c r="I14" s="36"/>
      <c r="J14" s="36"/>
      <c r="K14" s="36"/>
      <c r="L14" s="33"/>
      <c r="M14" s="30"/>
    </row>
    <row r="15" ht="14.25" customHeight="1">
      <c r="A15" s="25">
        <f>A12+1</f>
        <v>5</v>
      </c>
      <c r="B15" s="26" t="s">
        <v>30</v>
      </c>
      <c r="C15" s="27" t="s">
        <v>21</v>
      </c>
      <c r="D15" s="20" t="s">
        <v>31</v>
      </c>
      <c r="E15" s="22" t="s">
        <v>32</v>
      </c>
      <c r="F15" s="22" t="s">
        <v>19</v>
      </c>
      <c r="G15" s="28">
        <v>35000.0</v>
      </c>
      <c r="H15" s="28">
        <v>1004.5</v>
      </c>
      <c r="I15" s="28">
        <v>0.0</v>
      </c>
      <c r="J15" s="28">
        <v>1064.0</v>
      </c>
      <c r="K15" s="28">
        <v>480.6</v>
      </c>
      <c r="L15" s="29">
        <f t="shared" ref="L15:L17" si="8">H15+I15+J15+K15</f>
        <v>2549.1</v>
      </c>
      <c r="M15" s="30">
        <f t="shared" ref="M15:M17" si="9">G15-L15</f>
        <v>32450.9</v>
      </c>
    </row>
    <row r="16" ht="14.25" customHeight="1">
      <c r="A16" s="25">
        <f t="shared" ref="A16:A17" si="10">A15+1</f>
        <v>6</v>
      </c>
      <c r="B16" s="26" t="s">
        <v>33</v>
      </c>
      <c r="C16" s="27" t="s">
        <v>21</v>
      </c>
      <c r="D16" s="20" t="s">
        <v>31</v>
      </c>
      <c r="E16" s="22" t="s">
        <v>34</v>
      </c>
      <c r="F16" s="22" t="s">
        <v>19</v>
      </c>
      <c r="G16" s="28">
        <v>26840.0</v>
      </c>
      <c r="H16" s="28">
        <v>770.31</v>
      </c>
      <c r="I16" s="28">
        <v>0.0</v>
      </c>
      <c r="J16" s="28">
        <v>815.94</v>
      </c>
      <c r="K16" s="37">
        <v>1740.46</v>
      </c>
      <c r="L16" s="29">
        <f t="shared" si="8"/>
        <v>3326.71</v>
      </c>
      <c r="M16" s="30">
        <f t="shared" si="9"/>
        <v>23513.29</v>
      </c>
    </row>
    <row r="17" ht="14.25" customHeight="1">
      <c r="A17" s="25">
        <f t="shared" si="10"/>
        <v>7</v>
      </c>
      <c r="B17" s="26" t="s">
        <v>35</v>
      </c>
      <c r="C17" s="27" t="s">
        <v>21</v>
      </c>
      <c r="D17" s="20" t="s">
        <v>31</v>
      </c>
      <c r="E17" s="22" t="s">
        <v>36</v>
      </c>
      <c r="F17" s="22" t="s">
        <v>19</v>
      </c>
      <c r="G17" s="28">
        <v>38500.0</v>
      </c>
      <c r="H17" s="28">
        <v>1104.95</v>
      </c>
      <c r="I17" s="28">
        <v>230.95</v>
      </c>
      <c r="J17" s="28">
        <v>1170.4</v>
      </c>
      <c r="K17" s="28">
        <v>25.0</v>
      </c>
      <c r="L17" s="29">
        <f t="shared" si="8"/>
        <v>2531.3</v>
      </c>
      <c r="M17" s="30">
        <f t="shared" si="9"/>
        <v>35968.7</v>
      </c>
    </row>
    <row r="18" ht="12.0" customHeight="1">
      <c r="A18" s="31"/>
      <c r="B18" s="26" t="s">
        <v>23</v>
      </c>
      <c r="C18" s="27"/>
      <c r="D18" s="26"/>
      <c r="E18" s="22">
        <f>COUNTA(E15:E17)</f>
        <v>3</v>
      </c>
      <c r="F18" s="38"/>
      <c r="G18" s="28">
        <f t="shared" ref="G18:M18" si="11">SUM(G15:G17)</f>
        <v>100340</v>
      </c>
      <c r="H18" s="28">
        <f t="shared" si="11"/>
        <v>2879.76</v>
      </c>
      <c r="I18" s="28">
        <f t="shared" si="11"/>
        <v>230.95</v>
      </c>
      <c r="J18" s="28">
        <f t="shared" si="11"/>
        <v>3050.34</v>
      </c>
      <c r="K18" s="28">
        <f t="shared" si="11"/>
        <v>2246.06</v>
      </c>
      <c r="L18" s="29">
        <f t="shared" si="11"/>
        <v>8407.11</v>
      </c>
      <c r="M18" s="30">
        <f t="shared" si="11"/>
        <v>91932.89</v>
      </c>
    </row>
    <row r="19" ht="13.5" customHeight="1">
      <c r="A19" s="31"/>
      <c r="B19" s="26"/>
      <c r="C19" s="27"/>
      <c r="D19" s="20"/>
      <c r="E19" s="22"/>
      <c r="F19" s="22"/>
      <c r="G19" s="28"/>
      <c r="H19" s="28"/>
      <c r="I19" s="28"/>
      <c r="J19" s="28"/>
      <c r="K19" s="28"/>
      <c r="L19" s="33"/>
      <c r="M19" s="30"/>
    </row>
    <row r="20" ht="14.25" customHeight="1">
      <c r="A20" s="25">
        <f>A17+1</f>
        <v>8</v>
      </c>
      <c r="B20" s="26" t="s">
        <v>37</v>
      </c>
      <c r="C20" s="27" t="s">
        <v>21</v>
      </c>
      <c r="D20" s="20" t="s">
        <v>38</v>
      </c>
      <c r="E20" s="22" t="s">
        <v>39</v>
      </c>
      <c r="F20" s="22" t="s">
        <v>19</v>
      </c>
      <c r="G20" s="28">
        <v>48800.0</v>
      </c>
      <c r="H20" s="28">
        <v>1400.56</v>
      </c>
      <c r="I20" s="28">
        <v>1684.64</v>
      </c>
      <c r="J20" s="28">
        <v>1483.52</v>
      </c>
      <c r="K20" s="28">
        <v>480.6</v>
      </c>
      <c r="L20" s="29">
        <f t="shared" ref="L20:L25" si="12">H20+I20+J20+K20</f>
        <v>5049.32</v>
      </c>
      <c r="M20" s="30">
        <f t="shared" ref="M20:M26" si="13">G20-L20</f>
        <v>43750.68</v>
      </c>
    </row>
    <row r="21" ht="23.25" customHeight="1">
      <c r="A21" s="25">
        <f t="shared" ref="A21:A25" si="14">A20+1</f>
        <v>9</v>
      </c>
      <c r="B21" s="26" t="s">
        <v>40</v>
      </c>
      <c r="C21" s="27" t="s">
        <v>16</v>
      </c>
      <c r="D21" s="20" t="s">
        <v>38</v>
      </c>
      <c r="E21" s="22" t="s">
        <v>41</v>
      </c>
      <c r="F21" s="22" t="s">
        <v>19</v>
      </c>
      <c r="G21" s="28">
        <v>42700.0</v>
      </c>
      <c r="H21" s="28">
        <v>1225.49</v>
      </c>
      <c r="I21" s="37">
        <v>566.4</v>
      </c>
      <c r="J21" s="28">
        <v>1298.08</v>
      </c>
      <c r="K21" s="37">
        <v>1740.46</v>
      </c>
      <c r="L21" s="29">
        <f t="shared" si="12"/>
        <v>4830.43</v>
      </c>
      <c r="M21" s="30">
        <f t="shared" si="13"/>
        <v>37869.57</v>
      </c>
    </row>
    <row r="22" ht="14.25" customHeight="1">
      <c r="A22" s="25">
        <f t="shared" si="14"/>
        <v>10</v>
      </c>
      <c r="B22" s="39" t="s">
        <v>42</v>
      </c>
      <c r="C22" s="40" t="s">
        <v>21</v>
      </c>
      <c r="D22" s="20" t="s">
        <v>38</v>
      </c>
      <c r="E22" s="22" t="s">
        <v>43</v>
      </c>
      <c r="F22" s="22" t="s">
        <v>19</v>
      </c>
      <c r="G22" s="28">
        <v>65000.0</v>
      </c>
      <c r="H22" s="28">
        <v>1865.5</v>
      </c>
      <c r="I22" s="28">
        <v>4427.58</v>
      </c>
      <c r="J22" s="28">
        <v>1976.0</v>
      </c>
      <c r="K22" s="28">
        <v>25.0</v>
      </c>
      <c r="L22" s="29">
        <f t="shared" si="12"/>
        <v>8294.08</v>
      </c>
      <c r="M22" s="30">
        <f t="shared" si="13"/>
        <v>56705.92</v>
      </c>
    </row>
    <row r="23" ht="26.25" customHeight="1">
      <c r="A23" s="25">
        <f t="shared" si="14"/>
        <v>11</v>
      </c>
      <c r="B23" s="26" t="s">
        <v>44</v>
      </c>
      <c r="C23" s="27" t="s">
        <v>16</v>
      </c>
      <c r="D23" s="20" t="s">
        <v>38</v>
      </c>
      <c r="E23" s="22" t="s">
        <v>45</v>
      </c>
      <c r="F23" s="22" t="s">
        <v>19</v>
      </c>
      <c r="G23" s="28">
        <v>27500.0</v>
      </c>
      <c r="H23" s="28">
        <v>789.25</v>
      </c>
      <c r="I23" s="28">
        <v>0.0</v>
      </c>
      <c r="J23" s="28">
        <v>836.0</v>
      </c>
      <c r="K23" s="28">
        <v>25.0</v>
      </c>
      <c r="L23" s="29">
        <f t="shared" si="12"/>
        <v>1650.25</v>
      </c>
      <c r="M23" s="30">
        <f t="shared" si="13"/>
        <v>25849.75</v>
      </c>
    </row>
    <row r="24" ht="14.25" customHeight="1">
      <c r="A24" s="25">
        <f t="shared" si="14"/>
        <v>12</v>
      </c>
      <c r="B24" s="39" t="s">
        <v>46</v>
      </c>
      <c r="C24" s="40" t="s">
        <v>21</v>
      </c>
      <c r="D24" s="20" t="s">
        <v>38</v>
      </c>
      <c r="E24" s="22" t="s">
        <v>47</v>
      </c>
      <c r="F24" s="22" t="s">
        <v>19</v>
      </c>
      <c r="G24" s="28">
        <v>52690.0</v>
      </c>
      <c r="H24" s="28">
        <v>1512.2</v>
      </c>
      <c r="I24" s="28">
        <v>2233.65</v>
      </c>
      <c r="J24" s="28">
        <v>1601.78</v>
      </c>
      <c r="K24" s="28">
        <v>25.0</v>
      </c>
      <c r="L24" s="29">
        <f t="shared" si="12"/>
        <v>5372.63</v>
      </c>
      <c r="M24" s="30">
        <f t="shared" si="13"/>
        <v>47317.37</v>
      </c>
    </row>
    <row r="25" ht="18.0" customHeight="1">
      <c r="A25" s="25">
        <f t="shared" si="14"/>
        <v>13</v>
      </c>
      <c r="B25" s="39" t="s">
        <v>48</v>
      </c>
      <c r="C25" s="40" t="s">
        <v>21</v>
      </c>
      <c r="D25" s="20" t="s">
        <v>38</v>
      </c>
      <c r="E25" s="22" t="s">
        <v>47</v>
      </c>
      <c r="F25" s="22" t="s">
        <v>19</v>
      </c>
      <c r="G25" s="28">
        <v>44000.0</v>
      </c>
      <c r="H25" s="28">
        <v>1262.8</v>
      </c>
      <c r="I25" s="28">
        <v>1007.19</v>
      </c>
      <c r="J25" s="28">
        <v>1337.6</v>
      </c>
      <c r="K25" s="28">
        <v>25.0</v>
      </c>
      <c r="L25" s="29">
        <f t="shared" si="12"/>
        <v>3632.59</v>
      </c>
      <c r="M25" s="30">
        <f t="shared" si="13"/>
        <v>40367.41</v>
      </c>
    </row>
    <row r="26" ht="21.75" customHeight="1">
      <c r="A26" s="31"/>
      <c r="B26" s="26" t="s">
        <v>23</v>
      </c>
      <c r="C26" s="27"/>
      <c r="D26" s="20"/>
      <c r="E26" s="22">
        <f>COUNTA(E20:E25)</f>
        <v>6</v>
      </c>
      <c r="F26" s="22"/>
      <c r="G26" s="28">
        <f t="shared" ref="G26:L26" si="15">SUM(G20:G25)</f>
        <v>280690</v>
      </c>
      <c r="H26" s="28">
        <f t="shared" si="15"/>
        <v>8055.8</v>
      </c>
      <c r="I26" s="28">
        <f t="shared" si="15"/>
        <v>9919.46</v>
      </c>
      <c r="J26" s="28">
        <f t="shared" si="15"/>
        <v>8532.98</v>
      </c>
      <c r="K26" s="28">
        <f t="shared" si="15"/>
        <v>2321.06</v>
      </c>
      <c r="L26" s="29">
        <f t="shared" si="15"/>
        <v>28829.3</v>
      </c>
      <c r="M26" s="30">
        <f t="shared" si="13"/>
        <v>251860.7</v>
      </c>
    </row>
    <row r="27" ht="14.25" customHeight="1">
      <c r="A27" s="31"/>
      <c r="B27" s="26"/>
      <c r="C27" s="27"/>
      <c r="D27" s="20"/>
      <c r="E27" s="22"/>
      <c r="F27" s="22"/>
      <c r="G27" s="28"/>
      <c r="H27" s="28"/>
      <c r="I27" s="28"/>
      <c r="J27" s="28"/>
      <c r="K27" s="28"/>
      <c r="L27" s="29"/>
      <c r="M27" s="30"/>
    </row>
    <row r="28" ht="37.5" customHeight="1">
      <c r="A28" s="25">
        <f>A25+1</f>
        <v>14</v>
      </c>
      <c r="B28" s="26" t="s">
        <v>49</v>
      </c>
      <c r="C28" s="27" t="s">
        <v>16</v>
      </c>
      <c r="D28" s="20" t="s">
        <v>50</v>
      </c>
      <c r="E28" s="20" t="s">
        <v>51</v>
      </c>
      <c r="F28" s="22" t="s">
        <v>19</v>
      </c>
      <c r="G28" s="28">
        <v>60500.0</v>
      </c>
      <c r="H28" s="28">
        <v>1736.35</v>
      </c>
      <c r="I28" s="28">
        <v>3580.77</v>
      </c>
      <c r="J28" s="28">
        <v>1839.2</v>
      </c>
      <c r="K28" s="28">
        <v>25.0</v>
      </c>
      <c r="L28" s="29">
        <f t="shared" ref="L28:L29" si="16">H28+I28+J28+K28</f>
        <v>7181.32</v>
      </c>
      <c r="M28" s="30">
        <f t="shared" ref="M28:M29" si="17">G28-L28</f>
        <v>53318.68</v>
      </c>
    </row>
    <row r="29" ht="15.75" customHeight="1">
      <c r="A29" s="31"/>
      <c r="B29" s="26" t="s">
        <v>23</v>
      </c>
      <c r="C29" s="27"/>
      <c r="D29" s="20"/>
      <c r="E29" s="22">
        <v>1.0</v>
      </c>
      <c r="F29" s="22"/>
      <c r="G29" s="28">
        <v>60500.0</v>
      </c>
      <c r="H29" s="28">
        <v>1736.35</v>
      </c>
      <c r="I29" s="28">
        <v>3580.77</v>
      </c>
      <c r="J29" s="28">
        <v>1839.2</v>
      </c>
      <c r="K29" s="28">
        <v>25.0</v>
      </c>
      <c r="L29" s="29">
        <f t="shared" si="16"/>
        <v>7181.32</v>
      </c>
      <c r="M29" s="30">
        <f t="shared" si="17"/>
        <v>53318.68</v>
      </c>
    </row>
    <row r="30" ht="13.5" customHeight="1">
      <c r="A30" s="31"/>
      <c r="B30" s="26"/>
      <c r="C30" s="27"/>
      <c r="D30" s="20"/>
      <c r="E30" s="22"/>
      <c r="F30" s="22"/>
      <c r="G30" s="36"/>
      <c r="H30" s="36"/>
      <c r="I30" s="36"/>
      <c r="J30" s="36"/>
      <c r="K30" s="36"/>
      <c r="L30" s="33"/>
      <c r="M30" s="30"/>
    </row>
    <row r="31" ht="14.25" customHeight="1">
      <c r="A31" s="25">
        <f>A28+1</f>
        <v>15</v>
      </c>
      <c r="B31" s="26" t="s">
        <v>52</v>
      </c>
      <c r="C31" s="27" t="s">
        <v>16</v>
      </c>
      <c r="D31" s="20" t="s">
        <v>53</v>
      </c>
      <c r="E31" s="22" t="s">
        <v>54</v>
      </c>
      <c r="F31" s="22" t="s">
        <v>19</v>
      </c>
      <c r="G31" s="28">
        <v>30000.0</v>
      </c>
      <c r="H31" s="28">
        <v>861.0</v>
      </c>
      <c r="I31" s="28">
        <v>0.0</v>
      </c>
      <c r="J31" s="28">
        <v>912.0</v>
      </c>
      <c r="K31" s="28">
        <v>25.0</v>
      </c>
      <c r="L31" s="29">
        <f t="shared" ref="L31:L36" si="18">H31+I31+J31+K31</f>
        <v>1798</v>
      </c>
      <c r="M31" s="30">
        <f t="shared" ref="M31:M37" si="19">G31-L31</f>
        <v>28202</v>
      </c>
    </row>
    <row r="32" ht="14.25" customHeight="1">
      <c r="A32" s="25">
        <f t="shared" ref="A32:A36" si="20">A31+1</f>
        <v>16</v>
      </c>
      <c r="B32" s="39" t="s">
        <v>55</v>
      </c>
      <c r="C32" s="40" t="s">
        <v>16</v>
      </c>
      <c r="D32" s="20" t="s">
        <v>53</v>
      </c>
      <c r="E32" s="22" t="s">
        <v>54</v>
      </c>
      <c r="F32" s="22" t="s">
        <v>19</v>
      </c>
      <c r="G32" s="28">
        <v>37400.0</v>
      </c>
      <c r="H32" s="28">
        <v>1073.38</v>
      </c>
      <c r="I32" s="28">
        <v>0.0</v>
      </c>
      <c r="J32" s="28">
        <v>1136.96</v>
      </c>
      <c r="K32" s="37">
        <v>1740.46</v>
      </c>
      <c r="L32" s="29">
        <f t="shared" si="18"/>
        <v>3950.8</v>
      </c>
      <c r="M32" s="30">
        <f t="shared" si="19"/>
        <v>33449.2</v>
      </c>
    </row>
    <row r="33" ht="14.25" customHeight="1">
      <c r="A33" s="25">
        <f t="shared" si="20"/>
        <v>17</v>
      </c>
      <c r="B33" s="39" t="s">
        <v>56</v>
      </c>
      <c r="C33" s="40" t="s">
        <v>16</v>
      </c>
      <c r="D33" s="20" t="s">
        <v>53</v>
      </c>
      <c r="E33" s="41" t="s">
        <v>57</v>
      </c>
      <c r="F33" s="22" t="s">
        <v>19</v>
      </c>
      <c r="G33" s="28">
        <v>38500.0</v>
      </c>
      <c r="H33" s="28">
        <v>1104.95</v>
      </c>
      <c r="I33" s="28">
        <v>230.95</v>
      </c>
      <c r="J33" s="28">
        <v>1170.4</v>
      </c>
      <c r="K33" s="28">
        <v>1847.4</v>
      </c>
      <c r="L33" s="29">
        <f t="shared" si="18"/>
        <v>4353.7</v>
      </c>
      <c r="M33" s="30">
        <f t="shared" si="19"/>
        <v>34146.3</v>
      </c>
    </row>
    <row r="34" ht="14.25" customHeight="1">
      <c r="A34" s="25">
        <f t="shared" si="20"/>
        <v>18</v>
      </c>
      <c r="B34" s="39" t="s">
        <v>58</v>
      </c>
      <c r="C34" s="40" t="s">
        <v>16</v>
      </c>
      <c r="D34" s="20" t="s">
        <v>53</v>
      </c>
      <c r="E34" s="41" t="s">
        <v>57</v>
      </c>
      <c r="F34" s="22" t="s">
        <v>19</v>
      </c>
      <c r="G34" s="28">
        <v>38500.0</v>
      </c>
      <c r="H34" s="28">
        <v>1104.95</v>
      </c>
      <c r="I34" s="37">
        <v>0.0</v>
      </c>
      <c r="J34" s="28">
        <v>1170.4</v>
      </c>
      <c r="K34" s="37">
        <v>2196.06</v>
      </c>
      <c r="L34" s="29">
        <f t="shared" si="18"/>
        <v>4471.41</v>
      </c>
      <c r="M34" s="30">
        <f t="shared" si="19"/>
        <v>34028.59</v>
      </c>
    </row>
    <row r="35" ht="14.25" customHeight="1">
      <c r="A35" s="25">
        <f t="shared" si="20"/>
        <v>19</v>
      </c>
      <c r="B35" s="39" t="s">
        <v>59</v>
      </c>
      <c r="C35" s="40" t="s">
        <v>16</v>
      </c>
      <c r="D35" s="20" t="s">
        <v>53</v>
      </c>
      <c r="E35" s="41" t="s">
        <v>60</v>
      </c>
      <c r="F35" s="22" t="s">
        <v>19</v>
      </c>
      <c r="G35" s="28">
        <v>27000.0</v>
      </c>
      <c r="H35" s="28">
        <f>G35*2.87/100</f>
        <v>774.9</v>
      </c>
      <c r="I35" s="28">
        <v>0.0</v>
      </c>
      <c r="J35" s="28">
        <f>G35*3.04/100</f>
        <v>820.8</v>
      </c>
      <c r="K35" s="28">
        <v>25.0</v>
      </c>
      <c r="L35" s="29">
        <f t="shared" si="18"/>
        <v>1620.7</v>
      </c>
      <c r="M35" s="30">
        <f t="shared" si="19"/>
        <v>25379.3</v>
      </c>
    </row>
    <row r="36" ht="14.25" customHeight="1">
      <c r="A36" s="25">
        <f t="shared" si="20"/>
        <v>20</v>
      </c>
      <c r="B36" s="39" t="s">
        <v>61</v>
      </c>
      <c r="C36" s="40" t="s">
        <v>16</v>
      </c>
      <c r="D36" s="20" t="s">
        <v>53</v>
      </c>
      <c r="E36" s="41" t="s">
        <v>57</v>
      </c>
      <c r="F36" s="22" t="s">
        <v>19</v>
      </c>
      <c r="G36" s="28">
        <v>38500.0</v>
      </c>
      <c r="H36" s="28">
        <v>1104.95</v>
      </c>
      <c r="I36" s="28">
        <v>0.0</v>
      </c>
      <c r="J36" s="28">
        <v>1170.4</v>
      </c>
      <c r="K36" s="28">
        <f>4559.82
</f>
        <v>4559.82</v>
      </c>
      <c r="L36" s="29">
        <f t="shared" si="18"/>
        <v>6835.17</v>
      </c>
      <c r="M36" s="30">
        <f t="shared" si="19"/>
        <v>31664.83</v>
      </c>
    </row>
    <row r="37" ht="15.75" customHeight="1">
      <c r="A37" s="31"/>
      <c r="B37" s="26" t="s">
        <v>23</v>
      </c>
      <c r="C37" s="27"/>
      <c r="D37" s="20"/>
      <c r="E37" s="22">
        <f>COUNTA(E31:E36)</f>
        <v>6</v>
      </c>
      <c r="F37" s="22"/>
      <c r="G37" s="28">
        <f t="shared" ref="G37:L37" si="21">SUM(G31:G36)</f>
        <v>209900</v>
      </c>
      <c r="H37" s="28">
        <f t="shared" si="21"/>
        <v>6024.13</v>
      </c>
      <c r="I37" s="28">
        <f t="shared" si="21"/>
        <v>230.95</v>
      </c>
      <c r="J37" s="28">
        <f t="shared" si="21"/>
        <v>6380.96</v>
      </c>
      <c r="K37" s="28">
        <f t="shared" si="21"/>
        <v>10393.74</v>
      </c>
      <c r="L37" s="29">
        <f t="shared" si="21"/>
        <v>23029.78</v>
      </c>
      <c r="M37" s="30">
        <f t="shared" si="19"/>
        <v>186870.22</v>
      </c>
    </row>
    <row r="38" ht="14.25" customHeight="1">
      <c r="A38" s="31"/>
      <c r="B38" s="26"/>
      <c r="C38" s="27"/>
      <c r="D38" s="20"/>
      <c r="E38" s="22"/>
      <c r="F38" s="22"/>
      <c r="G38" s="28"/>
      <c r="H38" s="28"/>
      <c r="I38" s="28"/>
      <c r="J38" s="28"/>
      <c r="K38" s="28"/>
      <c r="L38" s="33"/>
      <c r="M38" s="30"/>
    </row>
    <row r="39" ht="14.25" customHeight="1">
      <c r="A39" s="25">
        <f>A36+1</f>
        <v>21</v>
      </c>
      <c r="B39" s="26" t="s">
        <v>62</v>
      </c>
      <c r="C39" s="27" t="s">
        <v>21</v>
      </c>
      <c r="D39" s="20" t="s">
        <v>63</v>
      </c>
      <c r="E39" s="22" t="s">
        <v>64</v>
      </c>
      <c r="F39" s="22" t="s">
        <v>19</v>
      </c>
      <c r="G39" s="28">
        <v>38500.0</v>
      </c>
      <c r="H39" s="28">
        <f>G39*2.87/100</f>
        <v>1104.95</v>
      </c>
      <c r="I39" s="28">
        <v>230.95</v>
      </c>
      <c r="J39" s="28">
        <f>G39*3.04/100</f>
        <v>1170.4</v>
      </c>
      <c r="K39" s="28">
        <v>25.0</v>
      </c>
      <c r="L39" s="29">
        <f t="shared" ref="L39:L40" si="22">H39+I39+J39+K39</f>
        <v>2531.3</v>
      </c>
      <c r="M39" s="30">
        <f t="shared" ref="M39:M40" si="23">G39-L39</f>
        <v>35968.7</v>
      </c>
    </row>
    <row r="40" ht="14.25" customHeight="1">
      <c r="A40" s="25"/>
      <c r="B40" s="26" t="s">
        <v>23</v>
      </c>
      <c r="C40" s="27"/>
      <c r="D40" s="20"/>
      <c r="E40" s="22">
        <v>1.0</v>
      </c>
      <c r="F40" s="22"/>
      <c r="G40" s="28">
        <v>38500.0</v>
      </c>
      <c r="H40" s="28">
        <v>1104.95</v>
      </c>
      <c r="I40" s="28">
        <v>230.95</v>
      </c>
      <c r="J40" s="28">
        <v>1170.4</v>
      </c>
      <c r="K40" s="28">
        <v>25.0</v>
      </c>
      <c r="L40" s="29">
        <f t="shared" si="22"/>
        <v>2531.3</v>
      </c>
      <c r="M40" s="30">
        <f t="shared" si="23"/>
        <v>35968.7</v>
      </c>
    </row>
    <row r="41" ht="14.25" customHeight="1">
      <c r="A41" s="25"/>
      <c r="B41" s="26"/>
      <c r="C41" s="27"/>
      <c r="D41" s="20"/>
      <c r="E41" s="22"/>
      <c r="F41" s="22"/>
      <c r="G41" s="28"/>
      <c r="H41" s="28"/>
      <c r="I41" s="28"/>
      <c r="J41" s="28"/>
      <c r="K41" s="28"/>
      <c r="L41" s="29"/>
      <c r="M41" s="30"/>
    </row>
    <row r="42" ht="14.25" customHeight="1">
      <c r="A42" s="25">
        <f>A39+1</f>
        <v>22</v>
      </c>
      <c r="B42" s="26" t="s">
        <v>65</v>
      </c>
      <c r="C42" s="27" t="s">
        <v>16</v>
      </c>
      <c r="D42" s="20" t="s">
        <v>66</v>
      </c>
      <c r="E42" s="22" t="s">
        <v>67</v>
      </c>
      <c r="F42" s="22" t="s">
        <v>19</v>
      </c>
      <c r="G42" s="28">
        <v>54900.0</v>
      </c>
      <c r="H42" s="28">
        <f>G42*2.87/100</f>
        <v>1575.63</v>
      </c>
      <c r="I42" s="37">
        <v>2288.24</v>
      </c>
      <c r="J42" s="28">
        <f>G42*3.04/100</f>
        <v>1668.96</v>
      </c>
      <c r="K42" s="37">
        <v>1740.46</v>
      </c>
      <c r="L42" s="29">
        <f>H42+I42+J42+K42</f>
        <v>7273.29</v>
      </c>
      <c r="M42" s="30">
        <f>G42-L42</f>
        <v>47626.71</v>
      </c>
    </row>
    <row r="43" ht="15.75" customHeight="1">
      <c r="A43" s="25"/>
      <c r="B43" s="26" t="s">
        <v>23</v>
      </c>
      <c r="C43" s="27"/>
      <c r="D43" s="20"/>
      <c r="E43" s="22">
        <f>COUNTA(E42)</f>
        <v>1</v>
      </c>
      <c r="F43" s="22"/>
      <c r="G43" s="28">
        <f t="shared" ref="G43:M43" si="24">SUM(G42)</f>
        <v>54900</v>
      </c>
      <c r="H43" s="28">
        <f t="shared" si="24"/>
        <v>1575.63</v>
      </c>
      <c r="I43" s="28">
        <f t="shared" si="24"/>
        <v>2288.24</v>
      </c>
      <c r="J43" s="28">
        <f t="shared" si="24"/>
        <v>1668.96</v>
      </c>
      <c r="K43" s="28">
        <f t="shared" si="24"/>
        <v>1740.46</v>
      </c>
      <c r="L43" s="29">
        <f t="shared" si="24"/>
        <v>7273.29</v>
      </c>
      <c r="M43" s="30">
        <f t="shared" si="24"/>
        <v>47626.71</v>
      </c>
    </row>
    <row r="44" ht="14.25" customHeight="1">
      <c r="A44" s="25"/>
      <c r="B44" s="26"/>
      <c r="C44" s="27"/>
      <c r="D44" s="20"/>
      <c r="E44" s="22"/>
      <c r="F44" s="22"/>
      <c r="G44" s="28"/>
      <c r="H44" s="28"/>
      <c r="I44" s="28"/>
      <c r="J44" s="28"/>
      <c r="K44" s="28"/>
      <c r="L44" s="29"/>
      <c r="M44" s="30"/>
    </row>
    <row r="45" ht="14.25" customHeight="1">
      <c r="A45" s="25">
        <f>A42+1</f>
        <v>23</v>
      </c>
      <c r="B45" s="26" t="s">
        <v>68</v>
      </c>
      <c r="C45" s="27" t="s">
        <v>16</v>
      </c>
      <c r="D45" s="20" t="s">
        <v>69</v>
      </c>
      <c r="E45" s="22" t="s">
        <v>70</v>
      </c>
      <c r="F45" s="22" t="s">
        <v>19</v>
      </c>
      <c r="G45" s="28">
        <v>70000.0</v>
      </c>
      <c r="H45" s="28">
        <f>G45*2.87/100</f>
        <v>2009</v>
      </c>
      <c r="I45" s="28">
        <v>5368.48</v>
      </c>
      <c r="J45" s="28">
        <f>G45*3.04/100</f>
        <v>2128</v>
      </c>
      <c r="K45" s="28">
        <v>25.0</v>
      </c>
      <c r="L45" s="29">
        <f t="shared" ref="L45:L46" si="25">H45+I45+J45+K45</f>
        <v>9530.48</v>
      </c>
      <c r="M45" s="30">
        <f t="shared" ref="M45:M46" si="26">G45-L45</f>
        <v>60469.52</v>
      </c>
    </row>
    <row r="46" ht="14.25" customHeight="1">
      <c r="A46" s="25">
        <f>A45+1</f>
        <v>24</v>
      </c>
      <c r="B46" s="26" t="s">
        <v>71</v>
      </c>
      <c r="C46" s="27" t="s">
        <v>16</v>
      </c>
      <c r="D46" s="20" t="s">
        <v>69</v>
      </c>
      <c r="E46" s="22" t="s">
        <v>72</v>
      </c>
      <c r="F46" s="22" t="s">
        <v>19</v>
      </c>
      <c r="G46" s="28">
        <v>34100.0</v>
      </c>
      <c r="H46" s="28">
        <v>978.67</v>
      </c>
      <c r="I46" s="28">
        <v>0.0</v>
      </c>
      <c r="J46" s="28">
        <v>1036.64</v>
      </c>
      <c r="K46" s="28">
        <v>25.0</v>
      </c>
      <c r="L46" s="29">
        <f t="shared" si="25"/>
        <v>2040.31</v>
      </c>
      <c r="M46" s="30">
        <f t="shared" si="26"/>
        <v>32059.69</v>
      </c>
    </row>
    <row r="47" ht="14.25" customHeight="1">
      <c r="A47" s="25"/>
      <c r="B47" s="26" t="s">
        <v>23</v>
      </c>
      <c r="C47" s="27"/>
      <c r="D47" s="20"/>
      <c r="E47" s="22">
        <f>COUNTA(E45:E46)</f>
        <v>2</v>
      </c>
      <c r="F47" s="22"/>
      <c r="G47" s="28">
        <f t="shared" ref="G47:H47" si="27">SUM(G45:G46)</f>
        <v>104100</v>
      </c>
      <c r="H47" s="28">
        <f t="shared" si="27"/>
        <v>2987.67</v>
      </c>
      <c r="I47" s="28">
        <f>I45+I46</f>
        <v>5368.48</v>
      </c>
      <c r="J47" s="28">
        <f t="shared" ref="J47:M47" si="28">SUM(J45:J46)</f>
        <v>3164.64</v>
      </c>
      <c r="K47" s="28">
        <f t="shared" si="28"/>
        <v>50</v>
      </c>
      <c r="L47" s="29">
        <f t="shared" si="28"/>
        <v>11570.79</v>
      </c>
      <c r="M47" s="30">
        <f t="shared" si="28"/>
        <v>92529.21</v>
      </c>
    </row>
    <row r="48" ht="14.25" customHeight="1">
      <c r="A48" s="25"/>
      <c r="B48" s="26"/>
      <c r="C48" s="27"/>
      <c r="D48" s="20"/>
      <c r="E48" s="22"/>
      <c r="F48" s="22"/>
      <c r="G48" s="28"/>
      <c r="H48" s="28"/>
      <c r="I48" s="28"/>
      <c r="J48" s="28"/>
      <c r="K48" s="28"/>
      <c r="L48" s="29"/>
      <c r="M48" s="30"/>
    </row>
    <row r="49" ht="14.25" customHeight="1">
      <c r="A49" s="25">
        <f>A46+1</f>
        <v>25</v>
      </c>
      <c r="B49" s="26" t="s">
        <v>73</v>
      </c>
      <c r="C49" s="27" t="s">
        <v>16</v>
      </c>
      <c r="D49" s="20" t="s">
        <v>74</v>
      </c>
      <c r="E49" s="20" t="s">
        <v>75</v>
      </c>
      <c r="F49" s="22" t="s">
        <v>19</v>
      </c>
      <c r="G49" s="28">
        <v>42700.0</v>
      </c>
      <c r="H49" s="28">
        <v>1225.49</v>
      </c>
      <c r="I49" s="28">
        <v>823.71</v>
      </c>
      <c r="J49" s="28">
        <v>1298.08</v>
      </c>
      <c r="K49" s="28">
        <v>25.0</v>
      </c>
      <c r="L49" s="29">
        <f t="shared" ref="L49:L50" si="29">H49+I49+J49+K49</f>
        <v>3372.28</v>
      </c>
      <c r="M49" s="30">
        <f t="shared" ref="M49:M50" si="30">G49-L49</f>
        <v>39327.72</v>
      </c>
    </row>
    <row r="50" ht="14.25" customHeight="1">
      <c r="A50" s="42"/>
      <c r="B50" s="43" t="s">
        <v>23</v>
      </c>
      <c r="C50" s="44"/>
      <c r="D50" s="45"/>
      <c r="E50" s="44">
        <v>1.0</v>
      </c>
      <c r="F50" s="44"/>
      <c r="G50" s="28">
        <v>42700.0</v>
      </c>
      <c r="H50" s="28">
        <v>1225.49</v>
      </c>
      <c r="I50" s="28">
        <v>823.71</v>
      </c>
      <c r="J50" s="28">
        <v>1298.08</v>
      </c>
      <c r="K50" s="28">
        <v>25.0</v>
      </c>
      <c r="L50" s="29">
        <f t="shared" si="29"/>
        <v>3372.28</v>
      </c>
      <c r="M50" s="46">
        <f t="shared" si="30"/>
        <v>39327.72</v>
      </c>
    </row>
    <row r="51" ht="14.25" customHeight="1">
      <c r="A51" s="42"/>
      <c r="B51" s="43"/>
      <c r="C51" s="44"/>
      <c r="D51" s="45"/>
      <c r="E51" s="44"/>
      <c r="F51" s="44"/>
      <c r="G51" s="47"/>
      <c r="H51" s="47"/>
      <c r="I51" s="47"/>
      <c r="J51" s="47"/>
      <c r="K51" s="47"/>
      <c r="L51" s="47"/>
      <c r="M51" s="44"/>
    </row>
    <row r="52" ht="14.25" customHeight="1">
      <c r="A52" s="42"/>
      <c r="B52" s="43" t="s">
        <v>76</v>
      </c>
      <c r="C52" s="44"/>
      <c r="D52" s="45"/>
      <c r="E52" s="44">
        <f>E7+E10+E18+E26+E37+E40+E43+E47+E50+E29+E13</f>
        <v>25</v>
      </c>
      <c r="F52" s="44"/>
      <c r="G52" s="47">
        <f t="shared" ref="G52:L52" si="31">G7+G10+G43+G18+G26+G29+G37+G40+G47+G50+G13</f>
        <v>1066030</v>
      </c>
      <c r="H52" s="47">
        <f t="shared" si="31"/>
        <v>30595.06</v>
      </c>
      <c r="I52" s="47">
        <f t="shared" si="31"/>
        <v>28893.93</v>
      </c>
      <c r="J52" s="47">
        <f t="shared" si="31"/>
        <v>32407.32</v>
      </c>
      <c r="K52" s="47">
        <f t="shared" si="31"/>
        <v>19134.12</v>
      </c>
      <c r="L52" s="47">
        <f t="shared" si="31"/>
        <v>111030.43</v>
      </c>
      <c r="M52" s="47">
        <f>G52-L52</f>
        <v>954999.57</v>
      </c>
    </row>
    <row r="53" ht="14.25" customHeight="1">
      <c r="B53" s="48" t="s">
        <v>77</v>
      </c>
      <c r="C53" s="48"/>
      <c r="D53" s="49">
        <f>E52</f>
        <v>25</v>
      </c>
      <c r="E53" s="50" t="s">
        <v>78</v>
      </c>
      <c r="F53" s="51">
        <f>G52</f>
        <v>1066030</v>
      </c>
      <c r="G53" s="52"/>
    </row>
    <row r="54" ht="14.25" customHeight="1">
      <c r="E54" s="53" t="s">
        <v>79</v>
      </c>
      <c r="F54" s="24">
        <f>M52</f>
        <v>954999.57</v>
      </c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>
      <c r="B67" s="54"/>
      <c r="C67" s="54"/>
      <c r="D67" s="54"/>
    </row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">
    <mergeCell ref="A1:M1"/>
    <mergeCell ref="A2:M2"/>
  </mergeCells>
  <printOptions/>
  <pageMargins bottom="0.393700787401575" footer="0.0" header="0.0" left="0.56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