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SEPTIEMBRE 2024/"/>
    </mc:Choice>
  </mc:AlternateContent>
  <xr:revisionPtr revIDLastSave="400" documentId="11_32DD8305E0D4D8544DDB3BC1AB2D07DCF60B2DAE" xr6:coauthVersionLast="47" xr6:coauthVersionMax="47" xr10:uidLastSave="{BAAC1953-9126-4DC8-90D0-1F47837E4B93}"/>
  <bookViews>
    <workbookView xWindow="-120" yWindow="-120" windowWidth="24240" windowHeight="13140" xr2:uid="{00000000-000D-0000-FFFF-FFFF00000000}"/>
  </bookViews>
  <sheets>
    <sheet name="Fij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14xrmwZzEtqbJ7sJEW+tvZoAvBlsy3LP+v1nPpsUCM="/>
    </ext>
  </extLst>
</workbook>
</file>

<file path=xl/calcChain.xml><?xml version="1.0" encoding="utf-8"?>
<calcChain xmlns="http://schemas.openxmlformats.org/spreadsheetml/2006/main">
  <c r="L5" i="1" l="1"/>
  <c r="J73" i="1"/>
  <c r="H73" i="1"/>
  <c r="L73" i="1" s="1"/>
  <c r="M73" i="1" s="1"/>
  <c r="K45" i="1"/>
  <c r="H7" i="1"/>
  <c r="J80" i="1" l="1"/>
  <c r="H6" i="1"/>
  <c r="A6" i="1" l="1"/>
  <c r="J25" i="1"/>
  <c r="H25" i="1"/>
  <c r="L25" i="1" s="1"/>
  <c r="M25" i="1" s="1"/>
  <c r="H26" i="1"/>
  <c r="J26" i="1"/>
  <c r="H31" i="1"/>
  <c r="J31" i="1"/>
  <c r="H32" i="1"/>
  <c r="J32" i="1"/>
  <c r="K87" i="1"/>
  <c r="I87" i="1"/>
  <c r="G87" i="1"/>
  <c r="E87" i="1"/>
  <c r="J86" i="1"/>
  <c r="H86" i="1"/>
  <c r="J85" i="1"/>
  <c r="H85" i="1"/>
  <c r="J84" i="1"/>
  <c r="H84" i="1"/>
  <c r="K82" i="1"/>
  <c r="I82" i="1"/>
  <c r="G82" i="1"/>
  <c r="E82" i="1"/>
  <c r="J81" i="1"/>
  <c r="H81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K61" i="1"/>
  <c r="I61" i="1"/>
  <c r="G61" i="1"/>
  <c r="E61" i="1"/>
  <c r="J60" i="1"/>
  <c r="J61" i="1" s="1"/>
  <c r="H60" i="1"/>
  <c r="H61" i="1" s="1"/>
  <c r="K58" i="1"/>
  <c r="I58" i="1"/>
  <c r="G58" i="1"/>
  <c r="E58" i="1"/>
  <c r="J57" i="1"/>
  <c r="H57" i="1"/>
  <c r="J56" i="1"/>
  <c r="H56" i="1"/>
  <c r="J55" i="1"/>
  <c r="H55" i="1"/>
  <c r="J54" i="1"/>
  <c r="H54" i="1"/>
  <c r="J53" i="1"/>
  <c r="H53" i="1"/>
  <c r="L51" i="1"/>
  <c r="G51" i="1"/>
  <c r="H51" i="1" s="1"/>
  <c r="E51" i="1"/>
  <c r="M50" i="1"/>
  <c r="J50" i="1"/>
  <c r="H50" i="1"/>
  <c r="G48" i="1"/>
  <c r="H48" i="1" s="1"/>
  <c r="E48" i="1"/>
  <c r="J47" i="1"/>
  <c r="H47" i="1"/>
  <c r="I45" i="1"/>
  <c r="G45" i="1"/>
  <c r="E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0" i="1"/>
  <c r="H30" i="1"/>
  <c r="J29" i="1"/>
  <c r="H29" i="1"/>
  <c r="J28" i="1"/>
  <c r="H28" i="1"/>
  <c r="J27" i="1"/>
  <c r="H27" i="1"/>
  <c r="J24" i="1"/>
  <c r="H24" i="1"/>
  <c r="J23" i="1"/>
  <c r="H23" i="1"/>
  <c r="J22" i="1"/>
  <c r="H22" i="1"/>
  <c r="J21" i="1"/>
  <c r="H21" i="1"/>
  <c r="L21" i="1" s="1"/>
  <c r="K19" i="1"/>
  <c r="I19" i="1"/>
  <c r="G19" i="1"/>
  <c r="E19" i="1"/>
  <c r="J18" i="1"/>
  <c r="J19" i="1" s="1"/>
  <c r="H18" i="1"/>
  <c r="K16" i="1"/>
  <c r="I16" i="1"/>
  <c r="G16" i="1"/>
  <c r="E16" i="1"/>
  <c r="J15" i="1"/>
  <c r="H15" i="1"/>
  <c r="J14" i="1"/>
  <c r="H14" i="1"/>
  <c r="K12" i="1"/>
  <c r="I12" i="1"/>
  <c r="G12" i="1"/>
  <c r="E12" i="1"/>
  <c r="J11" i="1"/>
  <c r="J12" i="1" s="1"/>
  <c r="H11" i="1"/>
  <c r="H12" i="1" s="1"/>
  <c r="I9" i="1"/>
  <c r="G9" i="1"/>
  <c r="E9" i="1"/>
  <c r="J8" i="1"/>
  <c r="H8" i="1"/>
  <c r="J7" i="1"/>
  <c r="J6" i="1"/>
  <c r="L72" i="1" l="1"/>
  <c r="M72" i="1" s="1"/>
  <c r="L77" i="1"/>
  <c r="M77" i="1" s="1"/>
  <c r="G89" i="1"/>
  <c r="K9" i="1"/>
  <c r="L26" i="1"/>
  <c r="M26" i="1" s="1"/>
  <c r="L31" i="1"/>
  <c r="M31" i="1" s="1"/>
  <c r="L32" i="1"/>
  <c r="M32" i="1" s="1"/>
  <c r="J9" i="1"/>
  <c r="L33" i="1"/>
  <c r="M33" i="1" s="1"/>
  <c r="L37" i="1"/>
  <c r="M37" i="1" s="1"/>
  <c r="L41" i="1"/>
  <c r="M41" i="1" s="1"/>
  <c r="L43" i="1"/>
  <c r="M43" i="1" s="1"/>
  <c r="L86" i="1"/>
  <c r="M86" i="1" s="1"/>
  <c r="L60" i="1"/>
  <c r="L80" i="1"/>
  <c r="M80" i="1" s="1"/>
  <c r="L71" i="1"/>
  <c r="M71" i="1" s="1"/>
  <c r="L7" i="1"/>
  <c r="M7" i="1" s="1"/>
  <c r="L15" i="1"/>
  <c r="M15" i="1" s="1"/>
  <c r="L23" i="1"/>
  <c r="M23" i="1" s="1"/>
  <c r="L30" i="1"/>
  <c r="M30" i="1" s="1"/>
  <c r="L34" i="1"/>
  <c r="M34" i="1" s="1"/>
  <c r="L36" i="1"/>
  <c r="M36" i="1" s="1"/>
  <c r="L38" i="1"/>
  <c r="M38" i="1" s="1"/>
  <c r="L40" i="1"/>
  <c r="M40" i="1" s="1"/>
  <c r="L85" i="1"/>
  <c r="M85" i="1" s="1"/>
  <c r="L68" i="1"/>
  <c r="M68" i="1" s="1"/>
  <c r="L8" i="1"/>
  <c r="M8" i="1" s="1"/>
  <c r="L18" i="1"/>
  <c r="L19" i="1" s="1"/>
  <c r="M19" i="1" s="1"/>
  <c r="L22" i="1"/>
  <c r="M22" i="1" s="1"/>
  <c r="L24" i="1"/>
  <c r="M24" i="1" s="1"/>
  <c r="L27" i="1"/>
  <c r="M27" i="1" s="1"/>
  <c r="H58" i="1"/>
  <c r="L55" i="1"/>
  <c r="M55" i="1" s="1"/>
  <c r="L69" i="1"/>
  <c r="M69" i="1" s="1"/>
  <c r="L29" i="1"/>
  <c r="M29" i="1" s="1"/>
  <c r="L44" i="1"/>
  <c r="M44" i="1" s="1"/>
  <c r="H82" i="1"/>
  <c r="L84" i="1"/>
  <c r="M84" i="1" s="1"/>
  <c r="E89" i="1"/>
  <c r="D91" i="1" s="1"/>
  <c r="H45" i="1"/>
  <c r="L67" i="1"/>
  <c r="M67" i="1" s="1"/>
  <c r="L28" i="1"/>
  <c r="M28" i="1" s="1"/>
  <c r="L47" i="1"/>
  <c r="L48" i="1" s="1"/>
  <c r="M48" i="1" s="1"/>
  <c r="L56" i="1"/>
  <c r="M56" i="1" s="1"/>
  <c r="L64" i="1"/>
  <c r="M64" i="1" s="1"/>
  <c r="L66" i="1"/>
  <c r="M66" i="1" s="1"/>
  <c r="L70" i="1"/>
  <c r="M70" i="1" s="1"/>
  <c r="L74" i="1"/>
  <c r="M74" i="1" s="1"/>
  <c r="L76" i="1"/>
  <c r="M76" i="1" s="1"/>
  <c r="L78" i="1"/>
  <c r="M78" i="1" s="1"/>
  <c r="L79" i="1"/>
  <c r="M79" i="1" s="1"/>
  <c r="I89" i="1"/>
  <c r="H19" i="1"/>
  <c r="J45" i="1"/>
  <c r="J58" i="1"/>
  <c r="J82" i="1"/>
  <c r="H16" i="1"/>
  <c r="L39" i="1"/>
  <c r="M39" i="1" s="1"/>
  <c r="J51" i="1"/>
  <c r="L54" i="1"/>
  <c r="M54" i="1" s="1"/>
  <c r="L63" i="1"/>
  <c r="J87" i="1"/>
  <c r="H9" i="1"/>
  <c r="J16" i="1"/>
  <c r="L35" i="1"/>
  <c r="M35" i="1" s="1"/>
  <c r="L42" i="1"/>
  <c r="M42" i="1" s="1"/>
  <c r="L57" i="1"/>
  <c r="M57" i="1" s="1"/>
  <c r="L65" i="1"/>
  <c r="M65" i="1" s="1"/>
  <c r="L75" i="1"/>
  <c r="M75" i="1" s="1"/>
  <c r="L81" i="1"/>
  <c r="M81" i="1" s="1"/>
  <c r="F91" i="1"/>
  <c r="H87" i="1"/>
  <c r="L11" i="1"/>
  <c r="J48" i="1"/>
  <c r="M51" i="1"/>
  <c r="L53" i="1"/>
  <c r="L6" i="1"/>
  <c r="L14" i="1"/>
  <c r="M14" i="1" s="1"/>
  <c r="M6" i="1" l="1"/>
  <c r="L9" i="1"/>
  <c r="L45" i="1"/>
  <c r="M45" i="1" s="1"/>
  <c r="M18" i="1"/>
  <c r="M47" i="1"/>
  <c r="L87" i="1"/>
  <c r="L82" i="1"/>
  <c r="M82" i="1" s="1"/>
  <c r="M63" i="1"/>
  <c r="H89" i="1"/>
  <c r="L89" i="1" s="1"/>
  <c r="M11" i="1"/>
  <c r="L12" i="1"/>
  <c r="M12" i="1" s="1"/>
  <c r="M60" i="1"/>
  <c r="L61" i="1"/>
  <c r="M61" i="1" s="1"/>
  <c r="M53" i="1"/>
  <c r="L58" i="1"/>
  <c r="M58" i="1" s="1"/>
  <c r="M21" i="1"/>
  <c r="L16" i="1"/>
  <c r="M16" i="1" s="1"/>
  <c r="M87" i="1" l="1"/>
  <c r="A80" i="1" l="1"/>
  <c r="A81" i="1" s="1"/>
  <c r="A84" i="1" s="1"/>
  <c r="A85" i="1" s="1"/>
  <c r="A14" i="1"/>
  <c r="A15" i="1" s="1"/>
  <c r="A18" i="1" s="1"/>
  <c r="A21" i="1" s="1"/>
  <c r="A22" i="1" s="1"/>
  <c r="A23" i="1" s="1"/>
  <c r="A24" i="1" s="1"/>
  <c r="A25" i="1" l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7" i="1" s="1"/>
  <c r="A50" i="1" s="1"/>
  <c r="A53" i="1" s="1"/>
  <c r="A54" i="1" s="1"/>
  <c r="A55" i="1" s="1"/>
  <c r="A56" i="1" s="1"/>
  <c r="A57" i="1" s="1"/>
  <c r="A60" i="1" s="1"/>
  <c r="A63" i="1" s="1"/>
  <c r="A64" i="1" s="1"/>
  <c r="A65" i="1" s="1"/>
  <c r="A66" i="1" s="1"/>
  <c r="A67" i="1" s="1"/>
  <c r="A68" i="1" s="1"/>
  <c r="A69" i="1" s="1"/>
  <c r="A70" i="1" s="1"/>
  <c r="A71" i="1" s="1"/>
  <c r="M89" i="1"/>
  <c r="F92" i="1" s="1"/>
  <c r="M9" i="1"/>
  <c r="A72" i="1" l="1"/>
  <c r="A74" i="1" s="1"/>
  <c r="A75" i="1" s="1"/>
  <c r="A76" i="1" s="1"/>
  <c r="A77" i="1" s="1"/>
  <c r="A78" i="1" s="1"/>
  <c r="A73" i="1"/>
  <c r="M5" i="1"/>
</calcChain>
</file>

<file path=xl/sharedStrings.xml><?xml version="1.0" encoding="utf-8"?>
<sst xmlns="http://schemas.openxmlformats.org/spreadsheetml/2006/main" count="340" uniqueCount="141">
  <si>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</si>
  <si>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</si>
  <si>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</si>
  <si>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</si>
  <si>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</si>
  <si>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</si>
  <si>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</si>
  <si>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</si>
  <si>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</si>
  <si>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</si>
  <si>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</si>
  <si>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</si>
  <si>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</si>
  <si>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</si>
  <si>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</si>
  <si>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</si>
  <si>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</si>
  <si>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</si>
  <si>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</si>
  <si>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 xml:space="preserve"> SUBDIRECCION</t>
  </si>
  <si>
    <t>DE CONFIANZA</t>
  </si>
  <si>
    <t>F</t>
  </si>
  <si>
    <t xml:space="preserve"> ANTE DESPACHO 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</si>
  <si>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</si>
  <si>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</si>
  <si>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</si>
  <si>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</si>
  <si>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</si>
  <si>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</si>
  <si>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</si>
  <si>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</si>
  <si>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</si>
  <si>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</si>
  <si>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</si>
  <si>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</si>
  <si>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</si>
  <si>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</si>
  <si>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</si>
  <si>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</si>
  <si>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</si>
  <si>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</si>
  <si>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</si>
  <si>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</si>
  <si>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</si>
  <si>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</si>
  <si>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</si>
  <si>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</si>
  <si>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</si>
  <si>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</si>
  <si>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</si>
  <si>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</si>
  <si>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</si>
  <si>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</si>
  <si>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</si>
  <si>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</si>
  <si>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</si>
  <si>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</si>
  <si>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</si>
  <si>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</si>
  <si>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</si>
  <si>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</si>
  <si>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</si>
  <si>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</si>
  <si>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</si>
  <si>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</si>
  <si>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</si>
  <si>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</si>
  <si>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</si>
  <si>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</si>
  <si>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</si>
  <si>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</si>
  <si>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</si>
  <si>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</si>
  <si>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</si>
  <si>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</si>
  <si>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</si>
  <si>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</si>
  <si>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</si>
  <si>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</si>
  <si>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</si>
  <si>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</si>
  <si>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</si>
  <si>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</si>
  <si>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</si>
  <si>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</si>
  <si>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</si>
  <si>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</si>
  <si>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</si>
  <si>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</si>
  <si>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</si>
  <si>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</si>
  <si>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</si>
  <si>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</si>
  <si>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</si>
  <si>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</si>
  <si>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</si>
  <si>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</si>
  <si>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</si>
  <si>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</si>
  <si>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</si>
  <si>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</si>
  <si>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</si>
  <si>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</si>
  <si>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</si>
  <si>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</si>
  <si>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</si>
  <si>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</si>
  <si>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</si>
  <si>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</si>
  <si>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</si>
  <si>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</si>
  <si>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</si>
  <si>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</si>
  <si>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</si>
  <si>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</si>
  <si>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</si>
  <si>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</si>
  <si>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</si>
  <si>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</si>
  <si>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</si>
  <si>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</si>
  <si>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</si>
  <si>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</si>
  <si>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</si>
  <si>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</si>
  <si>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</si>
  <si>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</si>
  <si>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</si>
  <si>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</si>
  <si>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</si>
  <si>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BENVENIDA MONTES DE OCA</t>
  </si>
  <si>
    <t>AUXILIAR DE ENFERMERIA</t>
  </si>
  <si>
    <t>JOSEFINA MONTES DE OCA S.</t>
  </si>
  <si>
    <t>SECRETARIA I</t>
  </si>
  <si>
    <t>Total:</t>
  </si>
  <si>
    <t>TOTAL GENERAL</t>
  </si>
  <si>
    <t>TOTAL ING.</t>
  </si>
  <si>
    <t>TOTAL NETO</t>
  </si>
  <si>
    <t>ARQUIDAMIS DE JESUS SILVERIO GIL</t>
  </si>
  <si>
    <t>FELIPE ALEXANDER REYNA GAUTIER</t>
  </si>
  <si>
    <r>
      <t xml:space="preserve">Empleados Fijos Correspondiente al mes de septiembre </t>
    </r>
    <r>
      <rPr>
        <b/>
        <sz val="12"/>
        <color rgb="FF000000"/>
        <rFont val="Calibri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</si>
</sst>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rgb="FF0C0C0C"/>
      <name val="Arial"/>
      <family val="2"/>
    </font>
    <font>
      <sz val="8"/>
      <color theme="1"/>
      <name val="Arial Narrow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9" xfId="0" applyNumberFormat="1" applyFont="1" applyBorder="1" applyAlignment="1">
      <alignment wrapText="1"/>
    </xf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90</xdr:row>
      <xdr:rowOff>47625</xdr:rowOff>
    </xdr:from>
    <xdr:ext cx="5619750" cy="0"/>
    <xdr:pic>
      <xdr:nvPicPr>
        <xdr:cNvPr id="2" name="image2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466724</xdr:colOff>
      <xdr:row>93</xdr:row>
      <xdr:rowOff>19361</xdr:rowOff>
    </xdr:from>
    <xdr:to>
      <xdr:col>9</xdr:col>
      <xdr:colOff>200025</xdr:colOff>
      <xdr:row>106</xdr:row>
      <xdr:rowOff>83685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DCC5DE-B002-172F-A96B-E5CBF243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33880736"/>
          <a:ext cx="5476876" cy="2416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napofa1-my.sharepoint.com/personal/etorres_conapofa_gob_do/Documents/Escritorio/Empleados%20Fijos%20junio%202024.xlsx" TargetMode="External"/><Relationship Id="rId1" Type="http://schemas.openxmlformats.org/officeDocument/2006/relationships/externalLinkPath" Target="/personal/etorres_conapofa_gob_do/Documents/Escritorio/Empleados%20Fijos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ja"/>
    </sheetNames>
    <sheetDataSet>
      <sheetData sheetId="0">
        <row r="5">
          <cell r="A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topLeftCell="A56" workbookViewId="0">
      <selection activeCell="L108" sqref="L108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2.7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7.25" customHeight="1" x14ac:dyDescent="0.25">
      <c r="A2" s="72" t="s">
        <v>140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33.75" customHeight="1" x14ac:dyDescent="0.25">
      <c r="A5" s="14">
        <v>1</v>
      </c>
      <c r="B5" s="15" t="s">
        <v>14</v>
      </c>
      <c r="C5" s="16" t="s">
        <v>15</v>
      </c>
      <c r="D5" s="17" t="s">
        <v>16</v>
      </c>
      <c r="E5" s="18" t="s">
        <v>17</v>
      </c>
      <c r="F5" s="18" t="s">
        <v>18</v>
      </c>
      <c r="G5" s="19">
        <v>245000</v>
      </c>
      <c r="H5" s="19">
        <v>7031.5</v>
      </c>
      <c r="I5" s="19">
        <v>46604.2</v>
      </c>
      <c r="J5" s="19">
        <v>5883.16</v>
      </c>
      <c r="K5" s="19">
        <v>4440.6000000000004</v>
      </c>
      <c r="L5" s="20">
        <f>H5+I5+J5+K5</f>
        <v>63959.46</v>
      </c>
      <c r="M5" s="21">
        <f>G5-L5</f>
        <v>181040.54</v>
      </c>
    </row>
    <row r="6" spans="1:13" ht="14.25" customHeight="1" x14ac:dyDescent="0.25">
      <c r="A6" s="14">
        <f>1+[1]Fija!$A$5</f>
        <v>2</v>
      </c>
      <c r="B6" s="15" t="s">
        <v>23</v>
      </c>
      <c r="C6" s="22" t="s">
        <v>15</v>
      </c>
      <c r="D6" s="17" t="s">
        <v>19</v>
      </c>
      <c r="E6" s="18" t="s">
        <v>24</v>
      </c>
      <c r="F6" s="18" t="s">
        <v>20</v>
      </c>
      <c r="G6" s="19">
        <v>85400</v>
      </c>
      <c r="H6" s="19">
        <f>G6*2.87/100</f>
        <v>2450.98</v>
      </c>
      <c r="I6" s="19">
        <v>8671.08</v>
      </c>
      <c r="J6" s="19">
        <f t="shared" ref="J6:J8" si="0">G6*3.04/100</f>
        <v>2596.16</v>
      </c>
      <c r="K6" s="19">
        <v>25</v>
      </c>
      <c r="L6" s="20">
        <f t="shared" ref="L6:L8" si="1">H6+I6+J6+K6</f>
        <v>13743.22</v>
      </c>
      <c r="M6" s="21">
        <f>G6-L6</f>
        <v>71656.78</v>
      </c>
    </row>
    <row r="7" spans="1:13" ht="34.5" customHeight="1" x14ac:dyDescent="0.25">
      <c r="A7" s="14">
        <v>3</v>
      </c>
      <c r="B7" s="15" t="s">
        <v>25</v>
      </c>
      <c r="C7" s="22" t="s">
        <v>21</v>
      </c>
      <c r="D7" s="17" t="s">
        <v>22</v>
      </c>
      <c r="E7" s="18" t="s">
        <v>26</v>
      </c>
      <c r="F7" s="18" t="s">
        <v>20</v>
      </c>
      <c r="G7" s="19">
        <v>27500</v>
      </c>
      <c r="H7" s="19">
        <f>G7*2.87/100</f>
        <v>789.25</v>
      </c>
      <c r="I7" s="19">
        <v>0</v>
      </c>
      <c r="J7" s="19">
        <f t="shared" si="0"/>
        <v>836</v>
      </c>
      <c r="K7" s="19">
        <v>25</v>
      </c>
      <c r="L7" s="20">
        <f t="shared" si="1"/>
        <v>1650.25</v>
      </c>
      <c r="M7" s="21">
        <f t="shared" ref="M7:M8" si="2">G7-L7</f>
        <v>25849.75</v>
      </c>
    </row>
    <row r="8" spans="1:13" ht="21.75" customHeight="1" x14ac:dyDescent="0.25">
      <c r="A8" s="14">
        <v>4</v>
      </c>
      <c r="B8" s="15" t="s">
        <v>27</v>
      </c>
      <c r="C8" s="22" t="s">
        <v>21</v>
      </c>
      <c r="D8" s="17" t="s">
        <v>28</v>
      </c>
      <c r="E8" s="18" t="s">
        <v>26</v>
      </c>
      <c r="F8" s="18" t="s">
        <v>20</v>
      </c>
      <c r="G8" s="19">
        <v>33000</v>
      </c>
      <c r="H8" s="19">
        <f t="shared" ref="H8" si="3">G8*2.87/100</f>
        <v>947.1</v>
      </c>
      <c r="I8" s="19">
        <v>0</v>
      </c>
      <c r="J8" s="19">
        <f t="shared" si="0"/>
        <v>1003.2</v>
      </c>
      <c r="K8" s="19">
        <v>25</v>
      </c>
      <c r="L8" s="20">
        <f t="shared" si="1"/>
        <v>1975.3000000000002</v>
      </c>
      <c r="M8" s="21">
        <f t="shared" si="2"/>
        <v>31024.7</v>
      </c>
    </row>
    <row r="9" spans="1:13" ht="18.75" customHeight="1" x14ac:dyDescent="0.25">
      <c r="A9" s="23"/>
      <c r="B9" s="15" t="s">
        <v>29</v>
      </c>
      <c r="C9" s="22"/>
      <c r="D9" s="17"/>
      <c r="E9" s="18">
        <f>COUNTA(E4:E8)</f>
        <v>4</v>
      </c>
      <c r="F9" s="18"/>
      <c r="G9" s="19">
        <f t="shared" ref="G9:L9" si="4">SUM(G5:G8)</f>
        <v>390900</v>
      </c>
      <c r="H9" s="19">
        <f t="shared" si="4"/>
        <v>11218.83</v>
      </c>
      <c r="I9" s="19">
        <f t="shared" si="4"/>
        <v>55275.28</v>
      </c>
      <c r="J9" s="19">
        <f t="shared" si="4"/>
        <v>10318.52</v>
      </c>
      <c r="K9" s="19">
        <f>SUM(K5:K8)+K16+K19+K45+K48+K51+K58+K61+K82+K87</f>
        <v>21930.000000000004</v>
      </c>
      <c r="L9" s="20">
        <f t="shared" si="4"/>
        <v>81328.23</v>
      </c>
      <c r="M9" s="21">
        <f>G9-L9+M16+M19+M45+M48+M51+M58+M61+M82+M87</f>
        <v>1518946.0191180003</v>
      </c>
    </row>
    <row r="10" spans="1:13" ht="14.25" customHeight="1" x14ac:dyDescent="0.25">
      <c r="A10" s="23"/>
      <c r="B10" s="15"/>
      <c r="C10" s="22"/>
      <c r="D10" s="17"/>
      <c r="E10" s="18"/>
      <c r="F10" s="18"/>
      <c r="G10" s="19"/>
      <c r="H10" s="19"/>
      <c r="I10" s="19"/>
      <c r="J10" s="19"/>
      <c r="K10" s="19"/>
      <c r="L10" s="24"/>
      <c r="M10" s="21"/>
    </row>
    <row r="11" spans="1:13" ht="20.25" customHeight="1" x14ac:dyDescent="0.25">
      <c r="A11" s="14">
        <v>5</v>
      </c>
      <c r="B11" s="25" t="s">
        <v>30</v>
      </c>
      <c r="C11" s="22" t="s">
        <v>21</v>
      </c>
      <c r="D11" s="17" t="s">
        <v>31</v>
      </c>
      <c r="E11" s="26" t="s">
        <v>32</v>
      </c>
      <c r="F11" s="18" t="s">
        <v>33</v>
      </c>
      <c r="G11" s="19">
        <v>29700</v>
      </c>
      <c r="H11" s="19">
        <f>G11*2.87/100</f>
        <v>852.39</v>
      </c>
      <c r="I11" s="19">
        <v>0</v>
      </c>
      <c r="J11" s="19">
        <f>G11*3.04/100</f>
        <v>902.88</v>
      </c>
      <c r="K11" s="19">
        <v>480.6</v>
      </c>
      <c r="L11" s="20">
        <f>H11+I11+J11+K11</f>
        <v>2235.87</v>
      </c>
      <c r="M11" s="21">
        <f t="shared" ref="M11:M12" si="5">G11-L11</f>
        <v>27464.13</v>
      </c>
    </row>
    <row r="12" spans="1:13" ht="18.75" customHeight="1" x14ac:dyDescent="0.25">
      <c r="A12" s="23"/>
      <c r="B12" s="15" t="s">
        <v>29</v>
      </c>
      <c r="C12" s="22"/>
      <c r="D12" s="17"/>
      <c r="E12" s="18">
        <f>COUNTA(E11)</f>
        <v>1</v>
      </c>
      <c r="F12" s="18"/>
      <c r="G12" s="19">
        <f t="shared" ref="G12:L12" si="6">SUM(G11)</f>
        <v>29700</v>
      </c>
      <c r="H12" s="19">
        <f t="shared" si="6"/>
        <v>852.39</v>
      </c>
      <c r="I12" s="19">
        <f t="shared" si="6"/>
        <v>0</v>
      </c>
      <c r="J12" s="19">
        <f t="shared" si="6"/>
        <v>902.88</v>
      </c>
      <c r="K12" s="19">
        <f t="shared" si="6"/>
        <v>480.6</v>
      </c>
      <c r="L12" s="20">
        <f t="shared" si="6"/>
        <v>2235.87</v>
      </c>
      <c r="M12" s="21">
        <f t="shared" si="5"/>
        <v>27464.13</v>
      </c>
    </row>
    <row r="13" spans="1:13" ht="14.25" customHeight="1" x14ac:dyDescent="0.25">
      <c r="A13" s="23"/>
      <c r="B13" s="15"/>
      <c r="C13" s="22"/>
      <c r="D13" s="17"/>
      <c r="E13" s="27"/>
      <c r="F13" s="27"/>
      <c r="G13" s="19"/>
      <c r="H13" s="24"/>
      <c r="I13" s="21"/>
      <c r="J13" s="28"/>
      <c r="K13" s="29"/>
      <c r="L13" s="13"/>
      <c r="M13" s="13"/>
    </row>
    <row r="14" spans="1:13" ht="21.75" customHeight="1" x14ac:dyDescent="0.25">
      <c r="A14" s="14">
        <f>A11+1</f>
        <v>6</v>
      </c>
      <c r="B14" s="15" t="s">
        <v>34</v>
      </c>
      <c r="C14" s="22" t="s">
        <v>21</v>
      </c>
      <c r="D14" s="17" t="s">
        <v>35</v>
      </c>
      <c r="E14" s="18" t="s">
        <v>36</v>
      </c>
      <c r="F14" s="18" t="s">
        <v>37</v>
      </c>
      <c r="G14" s="19">
        <v>54900</v>
      </c>
      <c r="H14" s="66">
        <f t="shared" ref="H14:H15" si="7">G14*2.87/100</f>
        <v>1575.63</v>
      </c>
      <c r="I14" s="69">
        <v>2288.2399999999998</v>
      </c>
      <c r="J14" s="67">
        <f t="shared" ref="J14:J15" si="8">G14*3.04/100</f>
        <v>1668.96</v>
      </c>
      <c r="K14" s="19">
        <v>3562.86</v>
      </c>
      <c r="L14" s="20">
        <f t="shared" ref="L14:L15" si="9">H14+I14+J14+K14</f>
        <v>9095.69</v>
      </c>
      <c r="M14" s="21">
        <f>G14-L14</f>
        <v>45804.31</v>
      </c>
    </row>
    <row r="15" spans="1:13" ht="26.25" customHeight="1" x14ac:dyDescent="0.25">
      <c r="A15" s="14">
        <f>A14+1</f>
        <v>7</v>
      </c>
      <c r="B15" s="15" t="s">
        <v>38</v>
      </c>
      <c r="C15" s="22" t="s">
        <v>21</v>
      </c>
      <c r="D15" s="17" t="s">
        <v>35</v>
      </c>
      <c r="E15" s="18" t="s">
        <v>39</v>
      </c>
      <c r="F15" s="18" t="s">
        <v>40</v>
      </c>
      <c r="G15" s="19">
        <v>21780</v>
      </c>
      <c r="H15" s="19">
        <f t="shared" si="7"/>
        <v>625.08600000000001</v>
      </c>
      <c r="I15" s="68">
        <v>0</v>
      </c>
      <c r="J15" s="19">
        <f t="shared" si="8"/>
        <v>662.11199999999997</v>
      </c>
      <c r="K15" s="19">
        <v>480.6</v>
      </c>
      <c r="L15" s="20">
        <f t="shared" si="9"/>
        <v>1767.7979999999998</v>
      </c>
      <c r="M15" s="21">
        <f t="shared" ref="M15:M16" si="10">G15-L15</f>
        <v>20012.202000000001</v>
      </c>
    </row>
    <row r="16" spans="1:13" ht="19.5" customHeight="1" x14ac:dyDescent="0.25">
      <c r="A16" s="14"/>
      <c r="B16" s="15" t="s">
        <v>29</v>
      </c>
      <c r="C16" s="22"/>
      <c r="D16" s="17"/>
      <c r="E16" s="18">
        <f>COUNTA(E14:E15)</f>
        <v>2</v>
      </c>
      <c r="F16" s="18"/>
      <c r="G16" s="19">
        <f t="shared" ref="G16:L16" si="11">SUM(G14:G15)</f>
        <v>76680</v>
      </c>
      <c r="H16" s="19">
        <f t="shared" si="11"/>
        <v>2200.7160000000003</v>
      </c>
      <c r="I16" s="19">
        <f t="shared" si="11"/>
        <v>2288.2399999999998</v>
      </c>
      <c r="J16" s="19">
        <f t="shared" si="11"/>
        <v>2331.0720000000001</v>
      </c>
      <c r="K16" s="19">
        <f t="shared" si="11"/>
        <v>4043.46</v>
      </c>
      <c r="L16" s="19">
        <f t="shared" si="11"/>
        <v>10863.488000000001</v>
      </c>
      <c r="M16" s="21">
        <f t="shared" si="10"/>
        <v>65816.512000000002</v>
      </c>
    </row>
    <row r="17" spans="1:13" ht="14.25" customHeight="1" x14ac:dyDescent="0.25">
      <c r="A17" s="14"/>
      <c r="B17" s="15"/>
      <c r="C17" s="22"/>
      <c r="D17" s="17"/>
      <c r="E17" s="18"/>
      <c r="F17" s="18"/>
      <c r="G17" s="30"/>
      <c r="H17" s="19"/>
      <c r="I17" s="30"/>
      <c r="J17" s="30"/>
      <c r="K17" s="30"/>
      <c r="L17" s="24"/>
      <c r="M17" s="21"/>
    </row>
    <row r="18" spans="1:13" ht="24.75" customHeight="1" x14ac:dyDescent="0.25">
      <c r="A18" s="14">
        <f>A15+1</f>
        <v>8</v>
      </c>
      <c r="B18" s="15" t="s">
        <v>41</v>
      </c>
      <c r="C18" s="22" t="s">
        <v>21</v>
      </c>
      <c r="D18" s="17" t="s">
        <v>42</v>
      </c>
      <c r="E18" s="18" t="s">
        <v>43</v>
      </c>
      <c r="F18" s="18" t="s">
        <v>37</v>
      </c>
      <c r="G18" s="19">
        <v>21780</v>
      </c>
      <c r="H18" s="19">
        <f>G18*2.87/100</f>
        <v>625.08600000000001</v>
      </c>
      <c r="I18" s="19">
        <v>0</v>
      </c>
      <c r="J18" s="19">
        <f>G18*3.04/100</f>
        <v>662.11199999999997</v>
      </c>
      <c r="K18" s="19">
        <v>25</v>
      </c>
      <c r="L18" s="31">
        <f>H18+I18+J18+K18</f>
        <v>1312.1979999999999</v>
      </c>
      <c r="M18" s="21">
        <f t="shared" ref="M18:M19" si="12">G18-L18</f>
        <v>20467.802</v>
      </c>
    </row>
    <row r="19" spans="1:13" ht="19.5" customHeight="1" x14ac:dyDescent="0.25">
      <c r="A19" s="23"/>
      <c r="B19" s="15" t="s">
        <v>29</v>
      </c>
      <c r="C19" s="22"/>
      <c r="D19" s="17"/>
      <c r="E19" s="18">
        <f>COUNTA(E18)</f>
        <v>1</v>
      </c>
      <c r="F19" s="18"/>
      <c r="G19" s="19">
        <f t="shared" ref="G19:K19" si="13">SUM(G18)</f>
        <v>21780</v>
      </c>
      <c r="H19" s="19">
        <f t="shared" si="13"/>
        <v>625.08600000000001</v>
      </c>
      <c r="I19" s="19">
        <f t="shared" si="13"/>
        <v>0</v>
      </c>
      <c r="J19" s="19">
        <f t="shared" si="13"/>
        <v>662.11199999999997</v>
      </c>
      <c r="K19" s="19">
        <f t="shared" si="13"/>
        <v>25</v>
      </c>
      <c r="L19" s="31">
        <f>SUM(L17:L18)</f>
        <v>1312.1979999999999</v>
      </c>
      <c r="M19" s="21">
        <f t="shared" si="12"/>
        <v>20467.802</v>
      </c>
    </row>
    <row r="20" spans="1:13" ht="14.25" customHeight="1" x14ac:dyDescent="0.25">
      <c r="A20" s="23"/>
      <c r="B20" s="15"/>
      <c r="C20" s="22"/>
      <c r="D20" s="17"/>
      <c r="E20" s="18"/>
      <c r="F20" s="18"/>
      <c r="G20" s="19"/>
      <c r="H20" s="19"/>
      <c r="I20" s="19"/>
      <c r="J20" s="19"/>
      <c r="K20" s="19"/>
      <c r="L20" s="24"/>
      <c r="M20" s="21"/>
    </row>
    <row r="21" spans="1:13" ht="43.5" customHeight="1" x14ac:dyDescent="0.25">
      <c r="A21" s="14">
        <f>A18+1</f>
        <v>9</v>
      </c>
      <c r="B21" s="32" t="s">
        <v>44</v>
      </c>
      <c r="C21" s="33" t="s">
        <v>15</v>
      </c>
      <c r="D21" s="17" t="s">
        <v>45</v>
      </c>
      <c r="E21" s="18" t="s">
        <v>46</v>
      </c>
      <c r="F21" s="18" t="s">
        <v>37</v>
      </c>
      <c r="G21" s="19">
        <v>12100</v>
      </c>
      <c r="H21" s="19">
        <f t="shared" ref="H21:H44" si="14">G21*2.87/100</f>
        <v>347.27</v>
      </c>
      <c r="I21" s="19">
        <v>0</v>
      </c>
      <c r="J21" s="19">
        <f t="shared" ref="J21:J44" si="15">G21*3.04/100</f>
        <v>367.84</v>
      </c>
      <c r="K21" s="19">
        <v>25</v>
      </c>
      <c r="L21" s="20">
        <f>H21+I21+K21+J21</f>
        <v>740.1099999999999</v>
      </c>
      <c r="M21" s="21">
        <f t="shared" ref="M21:M45" si="16">G21-L21</f>
        <v>11359.89</v>
      </c>
    </row>
    <row r="22" spans="1:13" ht="43.5" customHeight="1" x14ac:dyDescent="0.25">
      <c r="A22" s="14">
        <f t="shared" ref="A22:A44" si="17">A21+1</f>
        <v>10</v>
      </c>
      <c r="B22" s="32" t="s">
        <v>47</v>
      </c>
      <c r="C22" s="33" t="s">
        <v>15</v>
      </c>
      <c r="D22" s="17" t="s">
        <v>45</v>
      </c>
      <c r="E22" s="18" t="s">
        <v>48</v>
      </c>
      <c r="F22" s="18" t="s">
        <v>49</v>
      </c>
      <c r="G22" s="19">
        <v>12100</v>
      </c>
      <c r="H22" s="19">
        <f t="shared" si="14"/>
        <v>347.27</v>
      </c>
      <c r="I22" s="19">
        <v>0</v>
      </c>
      <c r="J22" s="19">
        <f t="shared" si="15"/>
        <v>367.84</v>
      </c>
      <c r="K22" s="19">
        <v>25</v>
      </c>
      <c r="L22" s="20">
        <f t="shared" ref="L22:L44" si="18">H22+I22+K22+J22</f>
        <v>740.1099999999999</v>
      </c>
      <c r="M22" s="21">
        <f t="shared" si="16"/>
        <v>11359.89</v>
      </c>
    </row>
    <row r="23" spans="1:13" ht="39.75" customHeight="1" x14ac:dyDescent="0.25">
      <c r="A23" s="14">
        <f t="shared" si="17"/>
        <v>11</v>
      </c>
      <c r="B23" s="32" t="s">
        <v>50</v>
      </c>
      <c r="C23" s="33" t="s">
        <v>15</v>
      </c>
      <c r="D23" s="17" t="s">
        <v>45</v>
      </c>
      <c r="E23" s="18" t="s">
        <v>51</v>
      </c>
      <c r="F23" s="18" t="s">
        <v>49</v>
      </c>
      <c r="G23" s="19">
        <v>21000</v>
      </c>
      <c r="H23" s="19">
        <f t="shared" si="14"/>
        <v>602.70000000000005</v>
      </c>
      <c r="I23" s="19">
        <v>0</v>
      </c>
      <c r="J23" s="19">
        <f t="shared" si="15"/>
        <v>638.4</v>
      </c>
      <c r="K23" s="19">
        <v>25</v>
      </c>
      <c r="L23" s="20">
        <f t="shared" si="18"/>
        <v>1266.0999999999999</v>
      </c>
      <c r="M23" s="21">
        <f t="shared" si="16"/>
        <v>19733.900000000001</v>
      </c>
    </row>
    <row r="24" spans="1:13" ht="43.5" customHeight="1" x14ac:dyDescent="0.25">
      <c r="A24" s="14">
        <f t="shared" si="17"/>
        <v>12</v>
      </c>
      <c r="B24" s="32" t="s">
        <v>52</v>
      </c>
      <c r="C24" s="33" t="s">
        <v>15</v>
      </c>
      <c r="D24" s="17" t="s">
        <v>45</v>
      </c>
      <c r="E24" s="18" t="s">
        <v>53</v>
      </c>
      <c r="F24" s="18" t="s">
        <v>49</v>
      </c>
      <c r="G24" s="19">
        <v>28875</v>
      </c>
      <c r="H24" s="19">
        <f t="shared" si="14"/>
        <v>828.71249999999998</v>
      </c>
      <c r="I24" s="19">
        <v>0</v>
      </c>
      <c r="J24" s="19">
        <f t="shared" si="15"/>
        <v>877.8</v>
      </c>
      <c r="K24" s="19">
        <v>1740.46</v>
      </c>
      <c r="L24" s="20">
        <f t="shared" si="18"/>
        <v>3446.9724999999999</v>
      </c>
      <c r="M24" s="21">
        <f t="shared" si="16"/>
        <v>25428.0275</v>
      </c>
    </row>
    <row r="25" spans="1:13" ht="34.5" customHeight="1" x14ac:dyDescent="0.25">
      <c r="A25" s="14">
        <f>A24+1</f>
        <v>13</v>
      </c>
      <c r="B25" s="32" t="s">
        <v>138</v>
      </c>
      <c r="C25" s="33" t="s">
        <v>21</v>
      </c>
      <c r="D25" s="17" t="s">
        <v>45</v>
      </c>
      <c r="E25" s="35" t="s">
        <v>39</v>
      </c>
      <c r="F25" s="18" t="s">
        <v>49</v>
      </c>
      <c r="G25" s="19">
        <v>22000</v>
      </c>
      <c r="H25" s="19">
        <f t="shared" ref="H25" si="19">G25*2.87/100</f>
        <v>631.4</v>
      </c>
      <c r="I25" s="19">
        <v>0</v>
      </c>
      <c r="J25" s="19">
        <f t="shared" ref="J25" si="20">G25*3.04/100</f>
        <v>668.8</v>
      </c>
      <c r="K25" s="19">
        <v>25</v>
      </c>
      <c r="L25" s="20">
        <f>H25+I25+K25+J25</f>
        <v>1325.1999999999998</v>
      </c>
      <c r="M25" s="21">
        <f>G25-L25</f>
        <v>20674.8</v>
      </c>
    </row>
    <row r="26" spans="1:13" ht="36.75" customHeight="1" x14ac:dyDescent="0.25">
      <c r="A26" s="14">
        <v>14</v>
      </c>
      <c r="B26" s="32" t="s">
        <v>54</v>
      </c>
      <c r="C26" s="33" t="s">
        <v>21</v>
      </c>
      <c r="D26" s="17" t="s">
        <v>45</v>
      </c>
      <c r="E26" s="18" t="s">
        <v>39</v>
      </c>
      <c r="F26" s="18" t="s">
        <v>49</v>
      </c>
      <c r="G26" s="19">
        <v>22000</v>
      </c>
      <c r="H26" s="19">
        <f t="shared" si="14"/>
        <v>631.4</v>
      </c>
      <c r="I26" s="19">
        <v>0</v>
      </c>
      <c r="J26" s="19">
        <f t="shared" si="15"/>
        <v>668.8</v>
      </c>
      <c r="K26" s="19">
        <v>25</v>
      </c>
      <c r="L26" s="20">
        <f t="shared" si="18"/>
        <v>1325.1999999999998</v>
      </c>
      <c r="M26" s="21">
        <f t="shared" si="16"/>
        <v>20674.8</v>
      </c>
    </row>
    <row r="27" spans="1:13" ht="37.5" customHeight="1" x14ac:dyDescent="0.25">
      <c r="A27" s="14">
        <f t="shared" si="17"/>
        <v>15</v>
      </c>
      <c r="B27" s="34" t="s">
        <v>55</v>
      </c>
      <c r="C27" s="33" t="s">
        <v>15</v>
      </c>
      <c r="D27" s="17" t="s">
        <v>45</v>
      </c>
      <c r="E27" s="18" t="s">
        <v>56</v>
      </c>
      <c r="F27" s="18" t="s">
        <v>49</v>
      </c>
      <c r="G27" s="19">
        <v>20570</v>
      </c>
      <c r="H27" s="19">
        <f t="shared" si="14"/>
        <v>590.35900000000004</v>
      </c>
      <c r="I27" s="19">
        <v>0</v>
      </c>
      <c r="J27" s="19">
        <f t="shared" si="15"/>
        <v>625.32799999999997</v>
      </c>
      <c r="K27" s="19">
        <v>480.6</v>
      </c>
      <c r="L27" s="20">
        <f t="shared" si="18"/>
        <v>1696.287</v>
      </c>
      <c r="M27" s="21">
        <f t="shared" si="16"/>
        <v>18873.713</v>
      </c>
    </row>
    <row r="28" spans="1:13" ht="36.75" customHeight="1" x14ac:dyDescent="0.25">
      <c r="A28" s="14">
        <f t="shared" si="17"/>
        <v>16</v>
      </c>
      <c r="B28" s="32" t="s">
        <v>57</v>
      </c>
      <c r="C28" s="33" t="s">
        <v>15</v>
      </c>
      <c r="D28" s="17" t="s">
        <v>45</v>
      </c>
      <c r="E28" s="18" t="s">
        <v>56</v>
      </c>
      <c r="F28" s="18" t="s">
        <v>49</v>
      </c>
      <c r="G28" s="19">
        <v>18000</v>
      </c>
      <c r="H28" s="19">
        <f t="shared" si="14"/>
        <v>516.6</v>
      </c>
      <c r="I28" s="19">
        <v>0</v>
      </c>
      <c r="J28" s="19">
        <f t="shared" si="15"/>
        <v>547.20000000000005</v>
      </c>
      <c r="K28" s="19">
        <v>25</v>
      </c>
      <c r="L28" s="20">
        <f t="shared" si="18"/>
        <v>1088.8000000000002</v>
      </c>
      <c r="M28" s="21">
        <f t="shared" si="16"/>
        <v>16911.2</v>
      </c>
    </row>
    <row r="29" spans="1:13" ht="41.25" customHeight="1" x14ac:dyDescent="0.25">
      <c r="A29" s="14">
        <f t="shared" si="17"/>
        <v>17</v>
      </c>
      <c r="B29" s="32" t="s">
        <v>58</v>
      </c>
      <c r="C29" s="33" t="s">
        <v>21</v>
      </c>
      <c r="D29" s="17" t="s">
        <v>45</v>
      </c>
      <c r="E29" s="35" t="s">
        <v>59</v>
      </c>
      <c r="F29" s="18" t="s">
        <v>49</v>
      </c>
      <c r="G29" s="19">
        <v>16500</v>
      </c>
      <c r="H29" s="19">
        <f t="shared" si="14"/>
        <v>473.55</v>
      </c>
      <c r="I29" s="19">
        <v>0</v>
      </c>
      <c r="J29" s="19">
        <f t="shared" si="15"/>
        <v>501.6</v>
      </c>
      <c r="K29" s="19">
        <v>25</v>
      </c>
      <c r="L29" s="20">
        <f t="shared" si="18"/>
        <v>1000.1500000000001</v>
      </c>
      <c r="M29" s="21">
        <f t="shared" si="16"/>
        <v>15499.85</v>
      </c>
    </row>
    <row r="30" spans="1:13" ht="37.5" customHeight="1" x14ac:dyDescent="0.25">
      <c r="A30" s="14">
        <f t="shared" si="17"/>
        <v>18</v>
      </c>
      <c r="B30" s="32" t="s">
        <v>60</v>
      </c>
      <c r="C30" s="33" t="s">
        <v>21</v>
      </c>
      <c r="D30" s="17" t="s">
        <v>45</v>
      </c>
      <c r="E30" s="35" t="s">
        <v>59</v>
      </c>
      <c r="F30" s="18" t="s">
        <v>49</v>
      </c>
      <c r="G30" s="19">
        <v>16500</v>
      </c>
      <c r="H30" s="19">
        <f t="shared" si="14"/>
        <v>473.55</v>
      </c>
      <c r="I30" s="19">
        <v>0</v>
      </c>
      <c r="J30" s="19">
        <f t="shared" si="15"/>
        <v>501.6</v>
      </c>
      <c r="K30" s="19">
        <v>25</v>
      </c>
      <c r="L30" s="20">
        <f t="shared" si="18"/>
        <v>1000.1500000000001</v>
      </c>
      <c r="M30" s="21">
        <f t="shared" si="16"/>
        <v>15499.85</v>
      </c>
    </row>
    <row r="31" spans="1:13" ht="34.5" customHeight="1" x14ac:dyDescent="0.25">
      <c r="A31" s="14">
        <f>A30+1</f>
        <v>19</v>
      </c>
      <c r="B31" s="32" t="s">
        <v>61</v>
      </c>
      <c r="C31" s="33" t="s">
        <v>21</v>
      </c>
      <c r="D31" s="17" t="s">
        <v>45</v>
      </c>
      <c r="E31" s="35" t="s">
        <v>59</v>
      </c>
      <c r="F31" s="18" t="s">
        <v>49</v>
      </c>
      <c r="G31" s="19">
        <v>16500</v>
      </c>
      <c r="H31" s="19">
        <f t="shared" si="14"/>
        <v>473.55</v>
      </c>
      <c r="I31" s="19">
        <v>0</v>
      </c>
      <c r="J31" s="19">
        <f t="shared" si="15"/>
        <v>501.6</v>
      </c>
      <c r="K31" s="19">
        <v>25</v>
      </c>
      <c r="L31" s="20">
        <f t="shared" si="18"/>
        <v>1000.1500000000001</v>
      </c>
      <c r="M31" s="21">
        <f t="shared" si="16"/>
        <v>15499.85</v>
      </c>
    </row>
    <row r="32" spans="1:13" ht="35.25" customHeight="1" x14ac:dyDescent="0.25">
      <c r="A32" s="14">
        <f t="shared" si="17"/>
        <v>20</v>
      </c>
      <c r="B32" s="32" t="s">
        <v>62</v>
      </c>
      <c r="C32" s="33" t="s">
        <v>21</v>
      </c>
      <c r="D32" s="17" t="s">
        <v>45</v>
      </c>
      <c r="E32" s="35" t="s">
        <v>59</v>
      </c>
      <c r="F32" s="18" t="s">
        <v>49</v>
      </c>
      <c r="G32" s="19">
        <v>16500</v>
      </c>
      <c r="H32" s="19">
        <f t="shared" si="14"/>
        <v>473.55</v>
      </c>
      <c r="I32" s="19">
        <v>0</v>
      </c>
      <c r="J32" s="19">
        <f t="shared" si="15"/>
        <v>501.6</v>
      </c>
      <c r="K32" s="19">
        <v>25</v>
      </c>
      <c r="L32" s="20">
        <f t="shared" si="18"/>
        <v>1000.1500000000001</v>
      </c>
      <c r="M32" s="21">
        <f t="shared" si="16"/>
        <v>15499.85</v>
      </c>
    </row>
    <row r="33" spans="1:13" ht="36.75" customHeight="1" x14ac:dyDescent="0.25">
      <c r="A33" s="14">
        <f t="shared" si="17"/>
        <v>21</v>
      </c>
      <c r="B33" s="32" t="s">
        <v>63</v>
      </c>
      <c r="C33" s="33" t="s">
        <v>21</v>
      </c>
      <c r="D33" s="17" t="s">
        <v>45</v>
      </c>
      <c r="E33" s="35" t="s">
        <v>59</v>
      </c>
      <c r="F33" s="18" t="s">
        <v>49</v>
      </c>
      <c r="G33" s="19">
        <v>18700</v>
      </c>
      <c r="H33" s="19">
        <f t="shared" si="14"/>
        <v>536.69000000000005</v>
      </c>
      <c r="I33" s="19">
        <v>0</v>
      </c>
      <c r="J33" s="19">
        <f t="shared" si="15"/>
        <v>568.48</v>
      </c>
      <c r="K33" s="19">
        <v>25</v>
      </c>
      <c r="L33" s="20">
        <f t="shared" si="18"/>
        <v>1130.17</v>
      </c>
      <c r="M33" s="21">
        <f t="shared" si="16"/>
        <v>17569.830000000002</v>
      </c>
    </row>
    <row r="34" spans="1:13" ht="36" customHeight="1" x14ac:dyDescent="0.25">
      <c r="A34" s="14">
        <f t="shared" si="17"/>
        <v>22</v>
      </c>
      <c r="B34" s="32" t="s">
        <v>64</v>
      </c>
      <c r="C34" s="33" t="s">
        <v>15</v>
      </c>
      <c r="D34" s="17" t="s">
        <v>45</v>
      </c>
      <c r="E34" s="35" t="s">
        <v>65</v>
      </c>
      <c r="F34" s="18" t="s">
        <v>33</v>
      </c>
      <c r="G34" s="19">
        <v>27500</v>
      </c>
      <c r="H34" s="19">
        <f t="shared" si="14"/>
        <v>789.25</v>
      </c>
      <c r="I34" s="19">
        <v>0</v>
      </c>
      <c r="J34" s="19">
        <f t="shared" si="15"/>
        <v>836</v>
      </c>
      <c r="K34" s="19">
        <v>936.2</v>
      </c>
      <c r="L34" s="20">
        <f t="shared" si="18"/>
        <v>2561.4499999999998</v>
      </c>
      <c r="M34" s="21">
        <f t="shared" si="16"/>
        <v>24938.55</v>
      </c>
    </row>
    <row r="35" spans="1:13" ht="36.75" customHeight="1" x14ac:dyDescent="0.25">
      <c r="A35" s="14">
        <f t="shared" si="17"/>
        <v>23</v>
      </c>
      <c r="B35" s="32" t="s">
        <v>66</v>
      </c>
      <c r="C35" s="33" t="s">
        <v>21</v>
      </c>
      <c r="D35" s="17" t="s">
        <v>45</v>
      </c>
      <c r="E35" s="35" t="s">
        <v>67</v>
      </c>
      <c r="F35" s="18" t="s">
        <v>33</v>
      </c>
      <c r="G35" s="19">
        <v>22000</v>
      </c>
      <c r="H35" s="19">
        <f t="shared" si="14"/>
        <v>631.4</v>
      </c>
      <c r="I35" s="19">
        <v>0</v>
      </c>
      <c r="J35" s="19">
        <f t="shared" si="15"/>
        <v>668.8</v>
      </c>
      <c r="K35" s="19">
        <v>25</v>
      </c>
      <c r="L35" s="20">
        <f t="shared" si="18"/>
        <v>1325.1999999999998</v>
      </c>
      <c r="M35" s="21">
        <f t="shared" si="16"/>
        <v>20674.8</v>
      </c>
    </row>
    <row r="36" spans="1:13" ht="21" customHeight="1" x14ac:dyDescent="0.25">
      <c r="A36" s="14">
        <f t="shared" si="17"/>
        <v>24</v>
      </c>
      <c r="B36" s="32" t="s">
        <v>68</v>
      </c>
      <c r="C36" s="33" t="s">
        <v>15</v>
      </c>
      <c r="D36" s="17" t="s">
        <v>45</v>
      </c>
      <c r="E36" s="35" t="s">
        <v>69</v>
      </c>
      <c r="F36" s="18" t="s">
        <v>33</v>
      </c>
      <c r="G36" s="19">
        <v>22000</v>
      </c>
      <c r="H36" s="19">
        <f t="shared" si="14"/>
        <v>631.4</v>
      </c>
      <c r="I36" s="19">
        <v>0</v>
      </c>
      <c r="J36" s="19">
        <f t="shared" si="15"/>
        <v>668.8</v>
      </c>
      <c r="K36" s="19">
        <v>25</v>
      </c>
      <c r="L36" s="20">
        <f t="shared" si="18"/>
        <v>1325.1999999999998</v>
      </c>
      <c r="M36" s="21">
        <f t="shared" si="16"/>
        <v>20674.8</v>
      </c>
    </row>
    <row r="37" spans="1:13" ht="36.75" customHeight="1" x14ac:dyDescent="0.25">
      <c r="A37" s="14">
        <f t="shared" si="17"/>
        <v>25</v>
      </c>
      <c r="B37" s="32" t="s">
        <v>70</v>
      </c>
      <c r="C37" s="33" t="s">
        <v>15</v>
      </c>
      <c r="D37" s="17" t="s">
        <v>45</v>
      </c>
      <c r="E37" s="35" t="s">
        <v>71</v>
      </c>
      <c r="F37" s="18" t="s">
        <v>33</v>
      </c>
      <c r="G37" s="19">
        <v>37000</v>
      </c>
      <c r="H37" s="19">
        <f t="shared" si="14"/>
        <v>1061.9000000000001</v>
      </c>
      <c r="I37" s="19">
        <v>19.25</v>
      </c>
      <c r="J37" s="19">
        <f t="shared" si="15"/>
        <v>1124.8</v>
      </c>
      <c r="K37" s="19">
        <v>25</v>
      </c>
      <c r="L37" s="20">
        <f t="shared" si="18"/>
        <v>2230.9499999999998</v>
      </c>
      <c r="M37" s="21">
        <f t="shared" si="16"/>
        <v>34769.050000000003</v>
      </c>
    </row>
    <row r="38" spans="1:13" ht="36" customHeight="1" x14ac:dyDescent="0.25">
      <c r="A38" s="14">
        <f t="shared" si="17"/>
        <v>26</v>
      </c>
      <c r="B38" s="32" t="s">
        <v>72</v>
      </c>
      <c r="C38" s="33" t="s">
        <v>21</v>
      </c>
      <c r="D38" s="17" t="s">
        <v>45</v>
      </c>
      <c r="E38" s="35" t="s">
        <v>67</v>
      </c>
      <c r="F38" s="18" t="s">
        <v>49</v>
      </c>
      <c r="G38" s="19">
        <v>27500</v>
      </c>
      <c r="H38" s="19">
        <f t="shared" si="14"/>
        <v>789.25</v>
      </c>
      <c r="I38" s="19">
        <v>0</v>
      </c>
      <c r="J38" s="19">
        <f t="shared" si="15"/>
        <v>836</v>
      </c>
      <c r="K38" s="19">
        <v>25</v>
      </c>
      <c r="L38" s="20">
        <f t="shared" si="18"/>
        <v>1650.25</v>
      </c>
      <c r="M38" s="21">
        <f t="shared" si="16"/>
        <v>25849.75</v>
      </c>
    </row>
    <row r="39" spans="1:13" ht="33.75" customHeight="1" x14ac:dyDescent="0.25">
      <c r="A39" s="14">
        <f t="shared" si="17"/>
        <v>27</v>
      </c>
      <c r="B39" s="15" t="s">
        <v>73</v>
      </c>
      <c r="C39" s="22" t="s">
        <v>15</v>
      </c>
      <c r="D39" s="17" t="s">
        <v>45</v>
      </c>
      <c r="E39" s="18" t="s">
        <v>74</v>
      </c>
      <c r="F39" s="18" t="s">
        <v>33</v>
      </c>
      <c r="G39" s="19">
        <v>32940</v>
      </c>
      <c r="H39" s="19">
        <f t="shared" si="14"/>
        <v>945.37800000000004</v>
      </c>
      <c r="I39" s="19">
        <v>0</v>
      </c>
      <c r="J39" s="19">
        <f t="shared" si="15"/>
        <v>1001.3760000000001</v>
      </c>
      <c r="K39" s="19">
        <v>25</v>
      </c>
      <c r="L39" s="20">
        <f t="shared" si="18"/>
        <v>1971.7540000000001</v>
      </c>
      <c r="M39" s="21">
        <f t="shared" si="16"/>
        <v>30968.245999999999</v>
      </c>
    </row>
    <row r="40" spans="1:13" ht="32.25" customHeight="1" x14ac:dyDescent="0.25">
      <c r="A40" s="14">
        <f t="shared" si="17"/>
        <v>28</v>
      </c>
      <c r="B40" s="32" t="s">
        <v>75</v>
      </c>
      <c r="C40" s="33" t="s">
        <v>15</v>
      </c>
      <c r="D40" s="17" t="s">
        <v>45</v>
      </c>
      <c r="E40" s="35" t="s">
        <v>56</v>
      </c>
      <c r="F40" s="18" t="s">
        <v>49</v>
      </c>
      <c r="G40" s="19">
        <v>18000</v>
      </c>
      <c r="H40" s="19">
        <f t="shared" si="14"/>
        <v>516.6</v>
      </c>
      <c r="I40" s="19">
        <v>0</v>
      </c>
      <c r="J40" s="19">
        <f t="shared" si="15"/>
        <v>547.20000000000005</v>
      </c>
      <c r="K40" s="19">
        <v>25</v>
      </c>
      <c r="L40" s="20">
        <f t="shared" si="18"/>
        <v>1088.8000000000002</v>
      </c>
      <c r="M40" s="21">
        <f t="shared" si="16"/>
        <v>16911.2</v>
      </c>
    </row>
    <row r="41" spans="1:13" ht="34.5" customHeight="1" x14ac:dyDescent="0.25">
      <c r="A41" s="14">
        <f t="shared" si="17"/>
        <v>29</v>
      </c>
      <c r="B41" s="32" t="s">
        <v>76</v>
      </c>
      <c r="C41" s="33" t="s">
        <v>15</v>
      </c>
      <c r="D41" s="17" t="s">
        <v>45</v>
      </c>
      <c r="E41" s="35" t="s">
        <v>56</v>
      </c>
      <c r="F41" s="18" t="s">
        <v>49</v>
      </c>
      <c r="G41" s="19">
        <v>25000</v>
      </c>
      <c r="H41" s="19">
        <f t="shared" si="14"/>
        <v>717.5</v>
      </c>
      <c r="I41" s="19">
        <v>0</v>
      </c>
      <c r="J41" s="19">
        <f t="shared" si="15"/>
        <v>760</v>
      </c>
      <c r="K41" s="19">
        <v>25</v>
      </c>
      <c r="L41" s="20">
        <f t="shared" si="18"/>
        <v>1502.5</v>
      </c>
      <c r="M41" s="21">
        <f t="shared" si="16"/>
        <v>23497.5</v>
      </c>
    </row>
    <row r="42" spans="1:13" ht="32.25" customHeight="1" x14ac:dyDescent="0.25">
      <c r="A42" s="14">
        <f t="shared" si="17"/>
        <v>30</v>
      </c>
      <c r="B42" s="32" t="s">
        <v>77</v>
      </c>
      <c r="C42" s="33" t="s">
        <v>15</v>
      </c>
      <c r="D42" s="17" t="s">
        <v>45</v>
      </c>
      <c r="E42" s="35" t="s">
        <v>78</v>
      </c>
      <c r="F42" s="18" t="s">
        <v>49</v>
      </c>
      <c r="G42" s="19">
        <v>10000</v>
      </c>
      <c r="H42" s="19">
        <f t="shared" si="14"/>
        <v>287</v>
      </c>
      <c r="I42" s="19">
        <v>0</v>
      </c>
      <c r="J42" s="19">
        <f t="shared" si="15"/>
        <v>304</v>
      </c>
      <c r="K42" s="19">
        <v>25</v>
      </c>
      <c r="L42" s="20">
        <f t="shared" si="18"/>
        <v>616</v>
      </c>
      <c r="M42" s="21">
        <f t="shared" si="16"/>
        <v>9384</v>
      </c>
    </row>
    <row r="43" spans="1:13" ht="30.75" customHeight="1" x14ac:dyDescent="0.25">
      <c r="A43" s="14">
        <f t="shared" si="17"/>
        <v>31</v>
      </c>
      <c r="B43" s="32" t="s">
        <v>79</v>
      </c>
      <c r="C43" s="33" t="s">
        <v>15</v>
      </c>
      <c r="D43" s="17" t="s">
        <v>45</v>
      </c>
      <c r="E43" s="35" t="s">
        <v>80</v>
      </c>
      <c r="F43" s="18" t="s">
        <v>49</v>
      </c>
      <c r="G43" s="19">
        <v>25000</v>
      </c>
      <c r="H43" s="19">
        <f t="shared" si="14"/>
        <v>717.5</v>
      </c>
      <c r="I43" s="19">
        <v>0</v>
      </c>
      <c r="J43" s="19">
        <f t="shared" si="15"/>
        <v>760</v>
      </c>
      <c r="K43" s="19">
        <v>25</v>
      </c>
      <c r="L43" s="20">
        <f t="shared" si="18"/>
        <v>1502.5</v>
      </c>
      <c r="M43" s="21">
        <f t="shared" si="16"/>
        <v>23497.5</v>
      </c>
    </row>
    <row r="44" spans="1:13" ht="34.5" customHeight="1" x14ac:dyDescent="0.25">
      <c r="A44" s="14">
        <f t="shared" si="17"/>
        <v>32</v>
      </c>
      <c r="B44" s="32" t="s">
        <v>81</v>
      </c>
      <c r="C44" s="33" t="s">
        <v>15</v>
      </c>
      <c r="D44" s="17" t="s">
        <v>45</v>
      </c>
      <c r="E44" s="35" t="s">
        <v>82</v>
      </c>
      <c r="F44" s="18" t="s">
        <v>49</v>
      </c>
      <c r="G44" s="19">
        <v>12000</v>
      </c>
      <c r="H44" s="19">
        <f t="shared" si="14"/>
        <v>344.4</v>
      </c>
      <c r="I44" s="19">
        <v>0</v>
      </c>
      <c r="J44" s="19">
        <f t="shared" si="15"/>
        <v>364.8</v>
      </c>
      <c r="K44" s="19">
        <v>25</v>
      </c>
      <c r="L44" s="20">
        <f t="shared" si="18"/>
        <v>734.2</v>
      </c>
      <c r="M44" s="21">
        <f t="shared" si="16"/>
        <v>11265.8</v>
      </c>
    </row>
    <row r="45" spans="1:13" ht="20.25" customHeight="1" x14ac:dyDescent="0.25">
      <c r="A45" s="23"/>
      <c r="B45" s="15" t="s">
        <v>29</v>
      </c>
      <c r="C45" s="22"/>
      <c r="D45" s="17"/>
      <c r="E45" s="18">
        <f>COUNTA(E21:E44)</f>
        <v>24</v>
      </c>
      <c r="F45" s="27"/>
      <c r="G45" s="19">
        <f t="shared" ref="G45:L45" si="21">SUM(G21:G44)</f>
        <v>500285</v>
      </c>
      <c r="H45" s="19">
        <f t="shared" si="21"/>
        <v>14358.1795</v>
      </c>
      <c r="I45" s="19">
        <f t="shared" si="21"/>
        <v>19.25</v>
      </c>
      <c r="J45" s="19">
        <f t="shared" si="21"/>
        <v>15208.664000000001</v>
      </c>
      <c r="K45" s="19">
        <f>SUM(K21:K44)</f>
        <v>3682.26</v>
      </c>
      <c r="L45" s="20">
        <f t="shared" si="21"/>
        <v>33268.353500000005</v>
      </c>
      <c r="M45" s="21">
        <f t="shared" si="16"/>
        <v>467016.64649999997</v>
      </c>
    </row>
    <row r="46" spans="1:13" ht="14.25" customHeight="1" x14ac:dyDescent="0.25">
      <c r="A46" s="23"/>
      <c r="B46" s="15"/>
      <c r="C46" s="22"/>
      <c r="D46" s="17"/>
      <c r="E46" s="27"/>
      <c r="F46" s="27"/>
      <c r="G46" s="19"/>
      <c r="H46" s="19"/>
      <c r="I46" s="19"/>
      <c r="J46" s="19"/>
      <c r="K46" s="19"/>
      <c r="L46" s="24"/>
      <c r="M46" s="21"/>
    </row>
    <row r="47" spans="1:13" ht="22.5" customHeight="1" x14ac:dyDescent="0.25">
      <c r="A47" s="14">
        <f>A44+1</f>
        <v>33</v>
      </c>
      <c r="B47" s="15" t="s">
        <v>83</v>
      </c>
      <c r="C47" s="22" t="s">
        <v>21</v>
      </c>
      <c r="D47" s="17" t="s">
        <v>84</v>
      </c>
      <c r="E47" s="18" t="s">
        <v>85</v>
      </c>
      <c r="F47" s="18" t="s">
        <v>37</v>
      </c>
      <c r="G47" s="19">
        <v>49500</v>
      </c>
      <c r="H47" s="19">
        <f t="shared" ref="H47:H48" si="22">G47*2.87/100</f>
        <v>1420.65</v>
      </c>
      <c r="I47" s="19">
        <v>1783.43</v>
      </c>
      <c r="J47" s="19">
        <f t="shared" ref="J47:J48" si="23">G47*3.04/100</f>
        <v>1504.8</v>
      </c>
      <c r="K47" s="19">
        <v>480.6</v>
      </c>
      <c r="L47" s="20">
        <f>H47+I47+J47+K47</f>
        <v>5189.4800000000005</v>
      </c>
      <c r="M47" s="21">
        <f t="shared" ref="M47:M48" si="24">G47-L47</f>
        <v>44310.52</v>
      </c>
    </row>
    <row r="48" spans="1:13" ht="21" customHeight="1" x14ac:dyDescent="0.25">
      <c r="A48" s="23"/>
      <c r="B48" s="15" t="s">
        <v>29</v>
      </c>
      <c r="C48" s="22"/>
      <c r="D48" s="15"/>
      <c r="E48" s="18">
        <f>COUNTA(E47)</f>
        <v>1</v>
      </c>
      <c r="F48" s="36"/>
      <c r="G48" s="19">
        <f>SUM(G47)</f>
        <v>49500</v>
      </c>
      <c r="H48" s="19">
        <f t="shared" si="22"/>
        <v>1420.65</v>
      </c>
      <c r="I48" s="19">
        <v>1783.43</v>
      </c>
      <c r="J48" s="19">
        <f t="shared" si="23"/>
        <v>1504.8</v>
      </c>
      <c r="K48" s="19">
        <v>480.6</v>
      </c>
      <c r="L48" s="20">
        <f>SUM(L47)</f>
        <v>5189.4800000000005</v>
      </c>
      <c r="M48" s="21">
        <f t="shared" si="24"/>
        <v>44310.52</v>
      </c>
    </row>
    <row r="49" spans="1:13" ht="12.75" customHeight="1" x14ac:dyDescent="0.25">
      <c r="A49" s="23"/>
      <c r="B49" s="15"/>
      <c r="C49" s="22"/>
      <c r="D49" s="15"/>
      <c r="E49" s="18"/>
      <c r="F49" s="18"/>
      <c r="G49" s="19"/>
      <c r="H49" s="19"/>
      <c r="I49" s="19"/>
      <c r="J49" s="19"/>
      <c r="K49" s="19"/>
      <c r="L49" s="24"/>
      <c r="M49" s="21"/>
    </row>
    <row r="50" spans="1:13" ht="18" customHeight="1" x14ac:dyDescent="0.25">
      <c r="A50" s="14">
        <f>A47+1</f>
        <v>34</v>
      </c>
      <c r="B50" s="37" t="s">
        <v>86</v>
      </c>
      <c r="C50" s="38" t="s">
        <v>21</v>
      </c>
      <c r="D50" s="17" t="s">
        <v>87</v>
      </c>
      <c r="E50" s="18" t="s">
        <v>88</v>
      </c>
      <c r="F50" s="18" t="s">
        <v>33</v>
      </c>
      <c r="G50" s="19">
        <v>35563</v>
      </c>
      <c r="H50" s="19">
        <f t="shared" ref="H50:H51" si="25">G50*2.87/100</f>
        <v>1020.6581</v>
      </c>
      <c r="I50" s="19">
        <v>0</v>
      </c>
      <c r="J50" s="19">
        <f t="shared" ref="J50:J51" si="26">G50*3.04/100</f>
        <v>1081.1152</v>
      </c>
      <c r="K50" s="19">
        <v>1128.9000000000001</v>
      </c>
      <c r="L50" s="20">
        <v>3230.68</v>
      </c>
      <c r="M50" s="21">
        <f t="shared" ref="M50:M51" si="27">G50-L50</f>
        <v>32332.32</v>
      </c>
    </row>
    <row r="51" spans="1:13" ht="22.5" customHeight="1" x14ac:dyDescent="0.25">
      <c r="A51" s="23"/>
      <c r="B51" s="15" t="s">
        <v>29</v>
      </c>
      <c r="C51" s="22"/>
      <c r="D51" s="17"/>
      <c r="E51" s="39">
        <f>COUNTA(E50)</f>
        <v>1</v>
      </c>
      <c r="F51" s="18"/>
      <c r="G51" s="19">
        <f>SUM(G50)</f>
        <v>35563</v>
      </c>
      <c r="H51" s="19">
        <f t="shared" si="25"/>
        <v>1020.6581</v>
      </c>
      <c r="I51" s="19">
        <v>0</v>
      </c>
      <c r="J51" s="19">
        <f t="shared" si="26"/>
        <v>1081.1152</v>
      </c>
      <c r="K51" s="19">
        <v>1128.9000000000001</v>
      </c>
      <c r="L51" s="20">
        <f>SUM(L50)</f>
        <v>3230.68</v>
      </c>
      <c r="M51" s="21">
        <f t="shared" si="27"/>
        <v>32332.32</v>
      </c>
    </row>
    <row r="52" spans="1:13" ht="12.75" customHeight="1" x14ac:dyDescent="0.25">
      <c r="A52" s="23"/>
      <c r="B52" s="15"/>
      <c r="C52" s="22"/>
      <c r="D52" s="17"/>
      <c r="E52" s="18"/>
      <c r="F52" s="18"/>
      <c r="G52" s="19"/>
      <c r="H52" s="19"/>
      <c r="I52" s="19"/>
      <c r="J52" s="19"/>
      <c r="K52" s="19"/>
      <c r="L52" s="24"/>
      <c r="M52" s="21"/>
    </row>
    <row r="53" spans="1:13" ht="27" customHeight="1" x14ac:dyDescent="0.25">
      <c r="A53" s="14">
        <f>A50+1</f>
        <v>35</v>
      </c>
      <c r="B53" s="15" t="s">
        <v>89</v>
      </c>
      <c r="C53" s="22" t="s">
        <v>21</v>
      </c>
      <c r="D53" s="17" t="s">
        <v>90</v>
      </c>
      <c r="E53" s="18" t="s">
        <v>91</v>
      </c>
      <c r="F53" s="18" t="s">
        <v>33</v>
      </c>
      <c r="G53" s="19">
        <v>22000</v>
      </c>
      <c r="H53" s="19">
        <f t="shared" ref="H53:H57" si="28">G53*2.87/100</f>
        <v>631.4</v>
      </c>
      <c r="I53" s="19">
        <v>0</v>
      </c>
      <c r="J53" s="19">
        <f t="shared" ref="J53:J57" si="29">G53*3.04/100</f>
        <v>668.8</v>
      </c>
      <c r="K53" s="19">
        <v>1740.46</v>
      </c>
      <c r="L53" s="20">
        <f t="shared" ref="L53:L57" si="30">H53+I53+J53+K53</f>
        <v>3040.66</v>
      </c>
      <c r="M53" s="21">
        <f t="shared" ref="M53:M58" si="31">G53-L53</f>
        <v>18959.34</v>
      </c>
    </row>
    <row r="54" spans="1:13" ht="24" customHeight="1" x14ac:dyDescent="0.25">
      <c r="A54" s="14">
        <f t="shared" ref="A54:A57" si="32">A53+1</f>
        <v>36</v>
      </c>
      <c r="B54" s="32" t="s">
        <v>92</v>
      </c>
      <c r="C54" s="33" t="s">
        <v>21</v>
      </c>
      <c r="D54" s="17" t="s">
        <v>90</v>
      </c>
      <c r="E54" s="18" t="s">
        <v>93</v>
      </c>
      <c r="F54" s="18" t="s">
        <v>20</v>
      </c>
      <c r="G54" s="19">
        <v>109800</v>
      </c>
      <c r="H54" s="19">
        <f t="shared" si="28"/>
        <v>3151.26</v>
      </c>
      <c r="I54" s="19">
        <v>14410.57</v>
      </c>
      <c r="J54" s="19">
        <f t="shared" si="29"/>
        <v>3337.92</v>
      </c>
      <c r="K54" s="19">
        <v>25</v>
      </c>
      <c r="L54" s="20">
        <f t="shared" si="30"/>
        <v>20924.75</v>
      </c>
      <c r="M54" s="21">
        <f t="shared" si="31"/>
        <v>88875.25</v>
      </c>
    </row>
    <row r="55" spans="1:13" ht="31.5" customHeight="1" x14ac:dyDescent="0.25">
      <c r="A55" s="14">
        <f t="shared" si="32"/>
        <v>37</v>
      </c>
      <c r="B55" s="32" t="s">
        <v>94</v>
      </c>
      <c r="C55" s="33" t="s">
        <v>21</v>
      </c>
      <c r="D55" s="17" t="s">
        <v>90</v>
      </c>
      <c r="E55" s="18" t="s">
        <v>95</v>
      </c>
      <c r="F55" s="18" t="s">
        <v>33</v>
      </c>
      <c r="G55" s="19">
        <v>37000</v>
      </c>
      <c r="H55" s="19">
        <f t="shared" si="28"/>
        <v>1061.9000000000001</v>
      </c>
      <c r="I55" s="19">
        <v>19.25</v>
      </c>
      <c r="J55" s="19">
        <f t="shared" si="29"/>
        <v>1124.8</v>
      </c>
      <c r="K55" s="19">
        <v>25</v>
      </c>
      <c r="L55" s="20">
        <f t="shared" si="30"/>
        <v>2230.9499999999998</v>
      </c>
      <c r="M55" s="21">
        <f t="shared" si="31"/>
        <v>34769.050000000003</v>
      </c>
    </row>
    <row r="56" spans="1:13" ht="30" customHeight="1" x14ac:dyDescent="0.25">
      <c r="A56" s="14">
        <f t="shared" si="32"/>
        <v>38</v>
      </c>
      <c r="B56" s="32" t="s">
        <v>96</v>
      </c>
      <c r="C56" s="33" t="s">
        <v>21</v>
      </c>
      <c r="D56" s="17" t="s">
        <v>90</v>
      </c>
      <c r="E56" s="18" t="s">
        <v>97</v>
      </c>
      <c r="F56" s="18" t="s">
        <v>33</v>
      </c>
      <c r="G56" s="19">
        <v>35000</v>
      </c>
      <c r="H56" s="19">
        <f t="shared" si="28"/>
        <v>1004.5</v>
      </c>
      <c r="I56" s="19">
        <v>0</v>
      </c>
      <c r="J56" s="19">
        <f t="shared" si="29"/>
        <v>1064</v>
      </c>
      <c r="K56" s="19">
        <v>25</v>
      </c>
      <c r="L56" s="20">
        <f t="shared" si="30"/>
        <v>2093.5</v>
      </c>
      <c r="M56" s="21">
        <f t="shared" si="31"/>
        <v>32906.5</v>
      </c>
    </row>
    <row r="57" spans="1:13" ht="32.25" customHeight="1" x14ac:dyDescent="0.25">
      <c r="A57" s="14">
        <f t="shared" si="32"/>
        <v>39</v>
      </c>
      <c r="B57" s="32" t="s">
        <v>98</v>
      </c>
      <c r="C57" s="33" t="s">
        <v>21</v>
      </c>
      <c r="D57" s="17" t="s">
        <v>90</v>
      </c>
      <c r="E57" s="18" t="s">
        <v>95</v>
      </c>
      <c r="F57" s="18" t="s">
        <v>33</v>
      </c>
      <c r="G57" s="19">
        <v>32000</v>
      </c>
      <c r="H57" s="19">
        <f t="shared" si="28"/>
        <v>918.4</v>
      </c>
      <c r="I57" s="19">
        <v>0</v>
      </c>
      <c r="J57" s="19">
        <f t="shared" si="29"/>
        <v>972.8</v>
      </c>
      <c r="K57" s="19">
        <v>25</v>
      </c>
      <c r="L57" s="20">
        <f t="shared" si="30"/>
        <v>1916.1999999999998</v>
      </c>
      <c r="M57" s="21">
        <f t="shared" si="31"/>
        <v>30083.8</v>
      </c>
    </row>
    <row r="58" spans="1:13" ht="18.75" customHeight="1" x14ac:dyDescent="0.25">
      <c r="A58" s="23"/>
      <c r="B58" s="15" t="s">
        <v>99</v>
      </c>
      <c r="C58" s="22"/>
      <c r="D58" s="17"/>
      <c r="E58" s="18">
        <f>COUNTA(E53:E57)</f>
        <v>5</v>
      </c>
      <c r="F58" s="18"/>
      <c r="G58" s="19">
        <f t="shared" ref="G58:L58" si="33">SUM(G53:G57)</f>
        <v>235800</v>
      </c>
      <c r="H58" s="19">
        <f t="shared" si="33"/>
        <v>6767.46</v>
      </c>
      <c r="I58" s="19">
        <f t="shared" si="33"/>
        <v>14429.82</v>
      </c>
      <c r="J58" s="19">
        <f t="shared" si="33"/>
        <v>7168.3200000000006</v>
      </c>
      <c r="K58" s="19">
        <f t="shared" si="33"/>
        <v>1840.46</v>
      </c>
      <c r="L58" s="20">
        <f t="shared" si="33"/>
        <v>30206.06</v>
      </c>
      <c r="M58" s="21">
        <f t="shared" si="31"/>
        <v>205593.94</v>
      </c>
    </row>
    <row r="59" spans="1:13" ht="14.25" customHeight="1" x14ac:dyDescent="0.25">
      <c r="A59" s="23"/>
      <c r="B59" s="15"/>
      <c r="C59" s="22"/>
      <c r="D59" s="17"/>
      <c r="E59" s="18"/>
      <c r="F59" s="18"/>
      <c r="G59" s="30"/>
      <c r="H59" s="30"/>
      <c r="I59" s="30"/>
      <c r="J59" s="30"/>
      <c r="K59" s="30"/>
      <c r="L59" s="24"/>
      <c r="M59" s="21"/>
    </row>
    <row r="60" spans="1:13" ht="38.25" customHeight="1" x14ac:dyDescent="0.25">
      <c r="A60" s="14">
        <f>A57+1</f>
        <v>40</v>
      </c>
      <c r="B60" s="15" t="s">
        <v>100</v>
      </c>
      <c r="C60" s="22" t="s">
        <v>21</v>
      </c>
      <c r="D60" s="17" t="s">
        <v>101</v>
      </c>
      <c r="E60" s="18" t="s">
        <v>102</v>
      </c>
      <c r="F60" s="18" t="s">
        <v>37</v>
      </c>
      <c r="G60" s="19">
        <v>23577.02</v>
      </c>
      <c r="H60" s="19">
        <f>G60*2.87/100</f>
        <v>676.66047400000014</v>
      </c>
      <c r="I60" s="19">
        <v>0</v>
      </c>
      <c r="J60" s="19">
        <f>G60*3.04/100</f>
        <v>716.74140800000009</v>
      </c>
      <c r="K60" s="19">
        <v>3455.92</v>
      </c>
      <c r="L60" s="20">
        <f>H60+I60+J60+K60</f>
        <v>4849.3218820000002</v>
      </c>
      <c r="M60" s="21">
        <f t="shared" ref="M60:M61" si="34">G60-L60</f>
        <v>18727.698118</v>
      </c>
    </row>
    <row r="61" spans="1:13" ht="20.25" customHeight="1" x14ac:dyDescent="0.25">
      <c r="A61" s="23"/>
      <c r="B61" s="15" t="s">
        <v>29</v>
      </c>
      <c r="C61" s="22"/>
      <c r="D61" s="17"/>
      <c r="E61" s="18">
        <f>COUNTA(E60)</f>
        <v>1</v>
      </c>
      <c r="F61" s="18"/>
      <c r="G61" s="19">
        <f t="shared" ref="G61:L61" si="35">SUM(G60)</f>
        <v>23577.02</v>
      </c>
      <c r="H61" s="19">
        <f t="shared" si="35"/>
        <v>676.66047400000014</v>
      </c>
      <c r="I61" s="19">
        <f t="shared" si="35"/>
        <v>0</v>
      </c>
      <c r="J61" s="19">
        <f t="shared" si="35"/>
        <v>716.74140800000009</v>
      </c>
      <c r="K61" s="19">
        <f t="shared" si="35"/>
        <v>3455.92</v>
      </c>
      <c r="L61" s="20">
        <f t="shared" si="35"/>
        <v>4849.3218820000002</v>
      </c>
      <c r="M61" s="21">
        <f t="shared" si="34"/>
        <v>18727.698118</v>
      </c>
    </row>
    <row r="62" spans="1:13" ht="14.25" customHeight="1" x14ac:dyDescent="0.25">
      <c r="A62" s="23"/>
      <c r="B62" s="15"/>
      <c r="C62" s="22"/>
      <c r="D62" s="17"/>
      <c r="E62" s="18"/>
      <c r="F62" s="18"/>
      <c r="G62" s="19"/>
      <c r="H62" s="19"/>
      <c r="I62" s="19"/>
      <c r="J62" s="19"/>
      <c r="K62" s="19"/>
      <c r="L62" s="24"/>
      <c r="M62" s="21"/>
    </row>
    <row r="63" spans="1:13" ht="44.25" customHeight="1" x14ac:dyDescent="0.25">
      <c r="A63" s="14">
        <f>A60+1</f>
        <v>41</v>
      </c>
      <c r="B63" s="15" t="s">
        <v>103</v>
      </c>
      <c r="C63" s="22" t="s">
        <v>21</v>
      </c>
      <c r="D63" s="17" t="s">
        <v>104</v>
      </c>
      <c r="E63" s="18" t="s">
        <v>105</v>
      </c>
      <c r="F63" s="18" t="s">
        <v>33</v>
      </c>
      <c r="G63" s="19">
        <v>32025</v>
      </c>
      <c r="H63" s="19">
        <f t="shared" ref="H63:H79" si="36">G63*2.87/100</f>
        <v>919.11749999999995</v>
      </c>
      <c r="I63" s="19">
        <v>0</v>
      </c>
      <c r="J63" s="19">
        <f t="shared" ref="J63:J79" si="37">G63*3.04/100</f>
        <v>973.56</v>
      </c>
      <c r="K63" s="19">
        <v>2232.8000000000002</v>
      </c>
      <c r="L63" s="20">
        <f t="shared" ref="L63:L81" si="38">H63+I63+J63+K63</f>
        <v>4125.4775</v>
      </c>
      <c r="M63" s="21">
        <f t="shared" ref="M63:M82" si="39">G63-L63</f>
        <v>27899.522499999999</v>
      </c>
    </row>
    <row r="64" spans="1:13" ht="44.25" customHeight="1" x14ac:dyDescent="0.25">
      <c r="A64" s="14">
        <f t="shared" ref="A64:A81" si="40">A63+1</f>
        <v>42</v>
      </c>
      <c r="B64" s="32" t="s">
        <v>106</v>
      </c>
      <c r="C64" s="33" t="s">
        <v>15</v>
      </c>
      <c r="D64" s="17" t="s">
        <v>104</v>
      </c>
      <c r="E64" s="35" t="s">
        <v>107</v>
      </c>
      <c r="F64" s="18" t="s">
        <v>33</v>
      </c>
      <c r="G64" s="19">
        <v>10000</v>
      </c>
      <c r="H64" s="19">
        <f t="shared" si="36"/>
        <v>287</v>
      </c>
      <c r="I64" s="19">
        <v>0</v>
      </c>
      <c r="J64" s="19">
        <f t="shared" si="37"/>
        <v>304</v>
      </c>
      <c r="K64" s="19">
        <v>25</v>
      </c>
      <c r="L64" s="20">
        <f t="shared" si="38"/>
        <v>616</v>
      </c>
      <c r="M64" s="21">
        <f t="shared" si="39"/>
        <v>9384</v>
      </c>
    </row>
    <row r="65" spans="1:13" ht="40.5" customHeight="1" x14ac:dyDescent="0.25">
      <c r="A65" s="14">
        <f t="shared" si="40"/>
        <v>43</v>
      </c>
      <c r="B65" s="32" t="s">
        <v>108</v>
      </c>
      <c r="C65" s="33" t="s">
        <v>21</v>
      </c>
      <c r="D65" s="17" t="s">
        <v>104</v>
      </c>
      <c r="E65" s="35" t="s">
        <v>109</v>
      </c>
      <c r="F65" s="18" t="s">
        <v>33</v>
      </c>
      <c r="G65" s="19">
        <v>12200</v>
      </c>
      <c r="H65" s="19">
        <f t="shared" si="36"/>
        <v>350.14</v>
      </c>
      <c r="I65" s="19">
        <v>0</v>
      </c>
      <c r="J65" s="19">
        <f t="shared" si="37"/>
        <v>370.88</v>
      </c>
      <c r="K65" s="19">
        <v>25</v>
      </c>
      <c r="L65" s="20">
        <f t="shared" si="38"/>
        <v>746.02</v>
      </c>
      <c r="M65" s="21">
        <f t="shared" si="39"/>
        <v>11453.98</v>
      </c>
    </row>
    <row r="66" spans="1:13" ht="33" customHeight="1" x14ac:dyDescent="0.25">
      <c r="A66" s="14">
        <f t="shared" si="40"/>
        <v>44</v>
      </c>
      <c r="B66" s="32" t="s">
        <v>110</v>
      </c>
      <c r="C66" s="33" t="s">
        <v>15</v>
      </c>
      <c r="D66" s="17" t="s">
        <v>104</v>
      </c>
      <c r="E66" s="35" t="s">
        <v>111</v>
      </c>
      <c r="F66" s="18" t="s">
        <v>33</v>
      </c>
      <c r="G66" s="19">
        <v>24400</v>
      </c>
      <c r="H66" s="19">
        <f t="shared" si="36"/>
        <v>700.28</v>
      </c>
      <c r="I66" s="19">
        <v>0</v>
      </c>
      <c r="J66" s="19">
        <f t="shared" si="37"/>
        <v>741.76</v>
      </c>
      <c r="K66" s="19">
        <v>25</v>
      </c>
      <c r="L66" s="20">
        <f t="shared" si="38"/>
        <v>1467.04</v>
      </c>
      <c r="M66" s="21">
        <f t="shared" si="39"/>
        <v>22932.959999999999</v>
      </c>
    </row>
    <row r="67" spans="1:13" ht="37.5" customHeight="1" x14ac:dyDescent="0.25">
      <c r="A67" s="14">
        <f t="shared" si="40"/>
        <v>45</v>
      </c>
      <c r="B67" s="32" t="s">
        <v>112</v>
      </c>
      <c r="C67" s="33" t="s">
        <v>15</v>
      </c>
      <c r="D67" s="17" t="s">
        <v>104</v>
      </c>
      <c r="E67" s="35" t="s">
        <v>111</v>
      </c>
      <c r="F67" s="18" t="s">
        <v>33</v>
      </c>
      <c r="G67" s="19">
        <v>30000</v>
      </c>
      <c r="H67" s="19">
        <f t="shared" si="36"/>
        <v>861</v>
      </c>
      <c r="I67" s="19">
        <v>0</v>
      </c>
      <c r="J67" s="19">
        <f t="shared" si="37"/>
        <v>912</v>
      </c>
      <c r="K67" s="19">
        <v>25</v>
      </c>
      <c r="L67" s="20">
        <f t="shared" si="38"/>
        <v>1798</v>
      </c>
      <c r="M67" s="21">
        <f t="shared" si="39"/>
        <v>28202</v>
      </c>
    </row>
    <row r="68" spans="1:13" ht="33" customHeight="1" x14ac:dyDescent="0.25">
      <c r="A68" s="14">
        <f t="shared" si="40"/>
        <v>46</v>
      </c>
      <c r="B68" s="32" t="s">
        <v>113</v>
      </c>
      <c r="C68" s="33" t="s">
        <v>15</v>
      </c>
      <c r="D68" s="17" t="s">
        <v>104</v>
      </c>
      <c r="E68" s="35" t="s">
        <v>107</v>
      </c>
      <c r="F68" s="18" t="s">
        <v>33</v>
      </c>
      <c r="G68" s="19">
        <v>11000</v>
      </c>
      <c r="H68" s="19">
        <f t="shared" si="36"/>
        <v>315.7</v>
      </c>
      <c r="I68" s="19">
        <v>0</v>
      </c>
      <c r="J68" s="19">
        <f t="shared" si="37"/>
        <v>334.4</v>
      </c>
      <c r="K68" s="19">
        <v>25</v>
      </c>
      <c r="L68" s="20">
        <f t="shared" si="38"/>
        <v>675.09999999999991</v>
      </c>
      <c r="M68" s="21">
        <f t="shared" si="39"/>
        <v>10324.9</v>
      </c>
    </row>
    <row r="69" spans="1:13" ht="36.75" customHeight="1" x14ac:dyDescent="0.25">
      <c r="A69" s="14">
        <f t="shared" si="40"/>
        <v>47</v>
      </c>
      <c r="B69" s="32" t="s">
        <v>114</v>
      </c>
      <c r="C69" s="33" t="s">
        <v>15</v>
      </c>
      <c r="D69" s="17" t="s">
        <v>104</v>
      </c>
      <c r="E69" s="35" t="s">
        <v>107</v>
      </c>
      <c r="F69" s="18" t="s">
        <v>33</v>
      </c>
      <c r="G69" s="19">
        <v>10000</v>
      </c>
      <c r="H69" s="19">
        <f t="shared" si="36"/>
        <v>287</v>
      </c>
      <c r="I69" s="19">
        <v>0</v>
      </c>
      <c r="J69" s="19">
        <f t="shared" si="37"/>
        <v>304</v>
      </c>
      <c r="K69" s="19">
        <v>25</v>
      </c>
      <c r="L69" s="20">
        <f t="shared" si="38"/>
        <v>616</v>
      </c>
      <c r="M69" s="21">
        <f t="shared" si="39"/>
        <v>9384</v>
      </c>
    </row>
    <row r="70" spans="1:13" ht="34.5" customHeight="1" x14ac:dyDescent="0.25">
      <c r="A70" s="14">
        <f t="shared" si="40"/>
        <v>48</v>
      </c>
      <c r="B70" s="32" t="s">
        <v>115</v>
      </c>
      <c r="C70" s="33" t="s">
        <v>21</v>
      </c>
      <c r="D70" s="17" t="s">
        <v>104</v>
      </c>
      <c r="E70" s="35" t="s">
        <v>107</v>
      </c>
      <c r="F70" s="18" t="s">
        <v>33</v>
      </c>
      <c r="G70" s="19">
        <v>10000</v>
      </c>
      <c r="H70" s="19">
        <f t="shared" si="36"/>
        <v>287</v>
      </c>
      <c r="I70" s="19">
        <v>0</v>
      </c>
      <c r="J70" s="19">
        <f t="shared" si="37"/>
        <v>304</v>
      </c>
      <c r="K70" s="19">
        <v>25</v>
      </c>
      <c r="L70" s="20">
        <f t="shared" si="38"/>
        <v>616</v>
      </c>
      <c r="M70" s="21">
        <f t="shared" si="39"/>
        <v>9384</v>
      </c>
    </row>
    <row r="71" spans="1:13" ht="33" customHeight="1" x14ac:dyDescent="0.25">
      <c r="A71" s="14">
        <f t="shared" si="40"/>
        <v>49</v>
      </c>
      <c r="B71" s="32" t="s">
        <v>116</v>
      </c>
      <c r="C71" s="33" t="s">
        <v>15</v>
      </c>
      <c r="D71" s="17" t="s">
        <v>104</v>
      </c>
      <c r="E71" s="35" t="s">
        <v>107</v>
      </c>
      <c r="F71" s="18" t="s">
        <v>33</v>
      </c>
      <c r="G71" s="19">
        <v>10000</v>
      </c>
      <c r="H71" s="19">
        <f t="shared" si="36"/>
        <v>287</v>
      </c>
      <c r="I71" s="19">
        <v>0</v>
      </c>
      <c r="J71" s="19">
        <f t="shared" si="37"/>
        <v>304</v>
      </c>
      <c r="K71" s="19">
        <v>25</v>
      </c>
      <c r="L71" s="20">
        <f t="shared" si="38"/>
        <v>616</v>
      </c>
      <c r="M71" s="21">
        <f t="shared" si="39"/>
        <v>9384</v>
      </c>
    </row>
    <row r="72" spans="1:13" ht="33.75" customHeight="1" x14ac:dyDescent="0.25">
      <c r="A72" s="14">
        <f t="shared" si="40"/>
        <v>50</v>
      </c>
      <c r="B72" s="40" t="s">
        <v>117</v>
      </c>
      <c r="C72" s="33" t="s">
        <v>21</v>
      </c>
      <c r="D72" s="17" t="s">
        <v>104</v>
      </c>
      <c r="E72" s="35" t="s">
        <v>107</v>
      </c>
      <c r="F72" s="18" t="s">
        <v>33</v>
      </c>
      <c r="G72" s="19">
        <v>30000</v>
      </c>
      <c r="H72" s="19">
        <f t="shared" si="36"/>
        <v>861</v>
      </c>
      <c r="I72" s="19">
        <v>0</v>
      </c>
      <c r="J72" s="19">
        <f t="shared" si="37"/>
        <v>912</v>
      </c>
      <c r="K72" s="19">
        <v>25</v>
      </c>
      <c r="L72" s="20">
        <f t="shared" si="38"/>
        <v>1798</v>
      </c>
      <c r="M72" s="21">
        <f t="shared" si="39"/>
        <v>28202</v>
      </c>
    </row>
    <row r="73" spans="1:13" ht="33" customHeight="1" x14ac:dyDescent="0.25">
      <c r="A73" s="14">
        <f>A71+1</f>
        <v>50</v>
      </c>
      <c r="B73" s="40" t="s">
        <v>118</v>
      </c>
      <c r="C73" s="33" t="s">
        <v>15</v>
      </c>
      <c r="D73" s="17" t="s">
        <v>104</v>
      </c>
      <c r="E73" s="35" t="s">
        <v>107</v>
      </c>
      <c r="F73" s="18" t="s">
        <v>33</v>
      </c>
      <c r="G73" s="19">
        <v>11000</v>
      </c>
      <c r="H73" s="19">
        <f t="shared" ref="H73" si="41">G73*2.87/100</f>
        <v>315.7</v>
      </c>
      <c r="I73" s="19">
        <v>0</v>
      </c>
      <c r="J73" s="19">
        <f t="shared" ref="J73" si="42">G73*3.04/100</f>
        <v>334.4</v>
      </c>
      <c r="K73" s="19">
        <v>25</v>
      </c>
      <c r="L73" s="20">
        <f t="shared" ref="L73" si="43">H73+I73+J73+K73</f>
        <v>675.09999999999991</v>
      </c>
      <c r="M73" s="21">
        <f t="shared" ref="M73" si="44">G73-L73</f>
        <v>10324.9</v>
      </c>
    </row>
    <row r="74" spans="1:13" ht="33" customHeight="1" x14ac:dyDescent="0.25">
      <c r="A74" s="14">
        <f>A72+1</f>
        <v>51</v>
      </c>
      <c r="B74" s="40" t="s">
        <v>139</v>
      </c>
      <c r="C74" s="33" t="s">
        <v>15</v>
      </c>
      <c r="D74" s="17" t="s">
        <v>104</v>
      </c>
      <c r="E74" s="35" t="s">
        <v>107</v>
      </c>
      <c r="F74" s="18" t="s">
        <v>33</v>
      </c>
      <c r="G74" s="19">
        <v>27000</v>
      </c>
      <c r="H74" s="19">
        <f t="shared" si="36"/>
        <v>774.9</v>
      </c>
      <c r="I74" s="19">
        <v>0</v>
      </c>
      <c r="J74" s="19">
        <f t="shared" si="37"/>
        <v>820.8</v>
      </c>
      <c r="K74" s="19">
        <v>25</v>
      </c>
      <c r="L74" s="20">
        <f t="shared" si="38"/>
        <v>1620.6999999999998</v>
      </c>
      <c r="M74" s="21">
        <f t="shared" si="39"/>
        <v>25379.3</v>
      </c>
    </row>
    <row r="75" spans="1:13" ht="34.5" customHeight="1" x14ac:dyDescent="0.25">
      <c r="A75" s="14">
        <f t="shared" si="40"/>
        <v>52</v>
      </c>
      <c r="B75" s="40" t="s">
        <v>119</v>
      </c>
      <c r="C75" s="33" t="s">
        <v>15</v>
      </c>
      <c r="D75" s="17" t="s">
        <v>104</v>
      </c>
      <c r="E75" s="35" t="s">
        <v>107</v>
      </c>
      <c r="F75" s="18" t="s">
        <v>33</v>
      </c>
      <c r="G75" s="19">
        <v>11000</v>
      </c>
      <c r="H75" s="19">
        <f t="shared" si="36"/>
        <v>315.7</v>
      </c>
      <c r="I75" s="19">
        <v>0</v>
      </c>
      <c r="J75" s="19">
        <f t="shared" si="37"/>
        <v>334.4</v>
      </c>
      <c r="K75" s="19">
        <v>25</v>
      </c>
      <c r="L75" s="20">
        <f t="shared" si="38"/>
        <v>675.09999999999991</v>
      </c>
      <c r="M75" s="21">
        <f t="shared" si="39"/>
        <v>10324.9</v>
      </c>
    </row>
    <row r="76" spans="1:13" ht="47.25" customHeight="1" x14ac:dyDescent="0.25">
      <c r="A76" s="14">
        <f t="shared" si="40"/>
        <v>53</v>
      </c>
      <c r="B76" s="40" t="s">
        <v>120</v>
      </c>
      <c r="C76" s="33" t="s">
        <v>15</v>
      </c>
      <c r="D76" s="17" t="s">
        <v>104</v>
      </c>
      <c r="E76" s="35" t="s">
        <v>107</v>
      </c>
      <c r="F76" s="18" t="s">
        <v>33</v>
      </c>
      <c r="G76" s="19">
        <v>27000</v>
      </c>
      <c r="H76" s="19">
        <f t="shared" si="36"/>
        <v>774.9</v>
      </c>
      <c r="I76" s="19">
        <v>0</v>
      </c>
      <c r="J76" s="19">
        <f t="shared" si="37"/>
        <v>820.8</v>
      </c>
      <c r="K76" s="19">
        <v>25</v>
      </c>
      <c r="L76" s="20">
        <f t="shared" si="38"/>
        <v>1620.6999999999998</v>
      </c>
      <c r="M76" s="21">
        <f t="shared" si="39"/>
        <v>25379.3</v>
      </c>
    </row>
    <row r="77" spans="1:13" ht="31.5" customHeight="1" x14ac:dyDescent="0.25">
      <c r="A77" s="14">
        <f t="shared" si="40"/>
        <v>54</v>
      </c>
      <c r="B77" s="40" t="s">
        <v>121</v>
      </c>
      <c r="C77" s="33" t="s">
        <v>15</v>
      </c>
      <c r="D77" s="17" t="s">
        <v>104</v>
      </c>
      <c r="E77" s="35" t="s">
        <v>107</v>
      </c>
      <c r="F77" s="18" t="s">
        <v>33</v>
      </c>
      <c r="G77" s="19">
        <v>27000</v>
      </c>
      <c r="H77" s="19">
        <f t="shared" si="36"/>
        <v>774.9</v>
      </c>
      <c r="I77" s="19">
        <v>0</v>
      </c>
      <c r="J77" s="19">
        <f t="shared" si="37"/>
        <v>820.8</v>
      </c>
      <c r="K77" s="19">
        <v>25</v>
      </c>
      <c r="L77" s="20">
        <f t="shared" si="38"/>
        <v>1620.6999999999998</v>
      </c>
      <c r="M77" s="21">
        <f t="shared" si="39"/>
        <v>25379.3</v>
      </c>
    </row>
    <row r="78" spans="1:13" ht="35.25" customHeight="1" x14ac:dyDescent="0.25">
      <c r="A78" s="14">
        <f t="shared" si="40"/>
        <v>55</v>
      </c>
      <c r="B78" s="41" t="s">
        <v>122</v>
      </c>
      <c r="C78" s="33" t="s">
        <v>15</v>
      </c>
      <c r="D78" s="17" t="s">
        <v>104</v>
      </c>
      <c r="E78" s="35" t="s">
        <v>107</v>
      </c>
      <c r="F78" s="18" t="s">
        <v>33</v>
      </c>
      <c r="G78" s="19">
        <v>11000</v>
      </c>
      <c r="H78" s="19">
        <f t="shared" si="36"/>
        <v>315.7</v>
      </c>
      <c r="I78" s="19">
        <v>0</v>
      </c>
      <c r="J78" s="19">
        <f t="shared" si="37"/>
        <v>334.4</v>
      </c>
      <c r="K78" s="19">
        <v>25</v>
      </c>
      <c r="L78" s="20">
        <f t="shared" si="38"/>
        <v>675.09999999999991</v>
      </c>
      <c r="M78" s="21">
        <f t="shared" si="39"/>
        <v>10324.9</v>
      </c>
    </row>
    <row r="79" spans="1:13" ht="36.75" customHeight="1" x14ac:dyDescent="0.25">
      <c r="A79" s="14">
        <v>56</v>
      </c>
      <c r="B79" s="15" t="s">
        <v>123</v>
      </c>
      <c r="C79" s="22" t="s">
        <v>15</v>
      </c>
      <c r="D79" s="17" t="s">
        <v>104</v>
      </c>
      <c r="E79" s="18" t="s">
        <v>124</v>
      </c>
      <c r="F79" s="18" t="s">
        <v>33</v>
      </c>
      <c r="G79" s="19">
        <v>12200</v>
      </c>
      <c r="H79" s="19">
        <f t="shared" si="36"/>
        <v>350.14</v>
      </c>
      <c r="I79" s="19">
        <v>0</v>
      </c>
      <c r="J79" s="19">
        <f t="shared" si="37"/>
        <v>370.88</v>
      </c>
      <c r="K79" s="19">
        <v>25</v>
      </c>
      <c r="L79" s="20">
        <f t="shared" si="38"/>
        <v>746.02</v>
      </c>
      <c r="M79" s="21">
        <f t="shared" si="39"/>
        <v>11453.98</v>
      </c>
    </row>
    <row r="80" spans="1:13" ht="34.5" customHeight="1" x14ac:dyDescent="0.25">
      <c r="A80" s="14">
        <f t="shared" si="40"/>
        <v>57</v>
      </c>
      <c r="B80" s="42" t="s">
        <v>125</v>
      </c>
      <c r="C80" s="43" t="s">
        <v>21</v>
      </c>
      <c r="D80" s="44" t="s">
        <v>104</v>
      </c>
      <c r="E80" s="44" t="s">
        <v>109</v>
      </c>
      <c r="F80" s="44" t="s">
        <v>33</v>
      </c>
      <c r="G80" s="45">
        <v>27000</v>
      </c>
      <c r="H80" s="45">
        <f>G80*2.87/100</f>
        <v>774.9</v>
      </c>
      <c r="I80" s="45">
        <v>0</v>
      </c>
      <c r="J80" s="45">
        <f>G80*3.04/100</f>
        <v>820.8</v>
      </c>
      <c r="K80" s="45">
        <v>25</v>
      </c>
      <c r="L80" s="45">
        <f t="shared" si="38"/>
        <v>1620.6999999999998</v>
      </c>
      <c r="M80" s="46">
        <f t="shared" si="39"/>
        <v>25379.3</v>
      </c>
    </row>
    <row r="81" spans="1:13" ht="33.75" customHeight="1" x14ac:dyDescent="0.25">
      <c r="A81" s="14">
        <f t="shared" si="40"/>
        <v>58</v>
      </c>
      <c r="B81" s="41" t="s">
        <v>126</v>
      </c>
      <c r="C81" s="33" t="s">
        <v>21</v>
      </c>
      <c r="D81" s="17" t="s">
        <v>104</v>
      </c>
      <c r="E81" s="35" t="s">
        <v>109</v>
      </c>
      <c r="F81" s="18" t="s">
        <v>33</v>
      </c>
      <c r="G81" s="19">
        <v>11000</v>
      </c>
      <c r="H81" s="19">
        <f>G81*2.87/100</f>
        <v>315.7</v>
      </c>
      <c r="I81" s="19">
        <v>0</v>
      </c>
      <c r="J81" s="19">
        <f>G81*3.04/100</f>
        <v>334.4</v>
      </c>
      <c r="K81" s="19">
        <v>25</v>
      </c>
      <c r="L81" s="20">
        <f t="shared" si="38"/>
        <v>675.09999999999991</v>
      </c>
      <c r="M81" s="21">
        <f t="shared" si="39"/>
        <v>10324.9</v>
      </c>
    </row>
    <row r="82" spans="1:13" ht="18.75" customHeight="1" x14ac:dyDescent="0.25">
      <c r="A82" s="23"/>
      <c r="B82" s="15" t="s">
        <v>99</v>
      </c>
      <c r="C82" s="22"/>
      <c r="D82" s="17"/>
      <c r="E82" s="18">
        <f>COUNTA(E63:E81)</f>
        <v>19</v>
      </c>
      <c r="F82" s="18"/>
      <c r="G82" s="19">
        <f t="shared" ref="G82:L82" si="45">SUM(G63:G81)</f>
        <v>343825</v>
      </c>
      <c r="H82" s="19">
        <f t="shared" si="45"/>
        <v>9867.7774999999983</v>
      </c>
      <c r="I82" s="19">
        <f t="shared" si="45"/>
        <v>0</v>
      </c>
      <c r="J82" s="19">
        <f t="shared" si="45"/>
        <v>10452.279999999997</v>
      </c>
      <c r="K82" s="19">
        <f t="shared" si="45"/>
        <v>2682.8</v>
      </c>
      <c r="L82" s="20">
        <f t="shared" si="45"/>
        <v>23002.857499999998</v>
      </c>
      <c r="M82" s="21">
        <f t="shared" si="39"/>
        <v>320822.14250000002</v>
      </c>
    </row>
    <row r="83" spans="1:13" ht="11.25" customHeight="1" x14ac:dyDescent="0.25">
      <c r="A83" s="14"/>
      <c r="B83" s="15"/>
      <c r="C83" s="22"/>
      <c r="D83" s="17"/>
      <c r="E83" s="18"/>
      <c r="F83" s="18"/>
      <c r="G83" s="19"/>
      <c r="H83" s="19"/>
      <c r="I83" s="19"/>
      <c r="J83" s="19"/>
      <c r="K83" s="19"/>
      <c r="L83" s="24"/>
      <c r="M83" s="21"/>
    </row>
    <row r="84" spans="1:13" ht="30" customHeight="1" x14ac:dyDescent="0.25">
      <c r="A84" s="14">
        <f>A81+1</f>
        <v>59</v>
      </c>
      <c r="B84" s="15" t="s">
        <v>127</v>
      </c>
      <c r="C84" s="22" t="s">
        <v>15</v>
      </c>
      <c r="D84" s="17" t="s">
        <v>128</v>
      </c>
      <c r="E84" s="18" t="s">
        <v>129</v>
      </c>
      <c r="F84" s="18" t="s">
        <v>33</v>
      </c>
      <c r="G84" s="19">
        <v>14520</v>
      </c>
      <c r="H84" s="19">
        <f t="shared" ref="H84:H86" si="46">G84*2.87/100</f>
        <v>416.72399999999999</v>
      </c>
      <c r="I84" s="19">
        <v>0</v>
      </c>
      <c r="J84" s="19">
        <f t="shared" ref="J84:J86" si="47">G84*3.04/100</f>
        <v>441.40800000000002</v>
      </c>
      <c r="K84" s="19">
        <v>25</v>
      </c>
      <c r="L84" s="20">
        <f t="shared" ref="L84:L86" si="48">H84+I84+J84+K84</f>
        <v>883.13200000000006</v>
      </c>
      <c r="M84" s="21">
        <f t="shared" ref="M84:M87" si="49">G84-L84</f>
        <v>13636.868</v>
      </c>
    </row>
    <row r="85" spans="1:13" ht="23.25" customHeight="1" x14ac:dyDescent="0.25">
      <c r="A85" s="14">
        <f t="shared" ref="A85" si="50">A84+1</f>
        <v>60</v>
      </c>
      <c r="B85" s="15" t="s">
        <v>130</v>
      </c>
      <c r="C85" s="22" t="s">
        <v>21</v>
      </c>
      <c r="D85" s="17" t="s">
        <v>128</v>
      </c>
      <c r="E85" s="18" t="s">
        <v>131</v>
      </c>
      <c r="F85" s="18" t="s">
        <v>33</v>
      </c>
      <c r="G85" s="19">
        <v>11000</v>
      </c>
      <c r="H85" s="19">
        <f t="shared" si="46"/>
        <v>315.7</v>
      </c>
      <c r="I85" s="19">
        <v>0</v>
      </c>
      <c r="J85" s="19">
        <f t="shared" si="47"/>
        <v>334.4</v>
      </c>
      <c r="K85" s="19">
        <v>25</v>
      </c>
      <c r="L85" s="20">
        <f t="shared" si="48"/>
        <v>675.09999999999991</v>
      </c>
      <c r="M85" s="21">
        <f t="shared" si="49"/>
        <v>10324.9</v>
      </c>
    </row>
    <row r="86" spans="1:13" ht="27.75" customHeight="1" x14ac:dyDescent="0.25">
      <c r="A86" s="14">
        <v>61</v>
      </c>
      <c r="B86" s="15" t="s">
        <v>132</v>
      </c>
      <c r="C86" s="22" t="s">
        <v>21</v>
      </c>
      <c r="D86" s="17" t="s">
        <v>128</v>
      </c>
      <c r="E86" s="18" t="s">
        <v>133</v>
      </c>
      <c r="F86" s="18" t="s">
        <v>37</v>
      </c>
      <c r="G86" s="19">
        <v>11000</v>
      </c>
      <c r="H86" s="19">
        <f t="shared" si="46"/>
        <v>315.7</v>
      </c>
      <c r="I86" s="19">
        <v>0</v>
      </c>
      <c r="J86" s="19">
        <f t="shared" si="47"/>
        <v>334.4</v>
      </c>
      <c r="K86" s="19">
        <v>25</v>
      </c>
      <c r="L86" s="20">
        <f t="shared" si="48"/>
        <v>675.09999999999991</v>
      </c>
      <c r="M86" s="21">
        <f t="shared" si="49"/>
        <v>10324.9</v>
      </c>
    </row>
    <row r="87" spans="1:13" ht="21.75" customHeight="1" x14ac:dyDescent="0.25">
      <c r="A87" s="47"/>
      <c r="B87" s="48" t="s">
        <v>29</v>
      </c>
      <c r="C87" s="49"/>
      <c r="D87" s="50"/>
      <c r="E87" s="49">
        <f>COUNTA(E84:E86)</f>
        <v>3</v>
      </c>
      <c r="F87" s="49"/>
      <c r="G87" s="51">
        <f t="shared" ref="G87:L87" si="51">SUM(G84:G86)</f>
        <v>36520</v>
      </c>
      <c r="H87" s="51">
        <f t="shared" si="51"/>
        <v>1048.124</v>
      </c>
      <c r="I87" s="51">
        <f t="shared" si="51"/>
        <v>0</v>
      </c>
      <c r="J87" s="51">
        <f t="shared" si="51"/>
        <v>1110.2080000000001</v>
      </c>
      <c r="K87" s="51">
        <f t="shared" si="51"/>
        <v>75</v>
      </c>
      <c r="L87" s="52">
        <f t="shared" si="51"/>
        <v>2233.3319999999999</v>
      </c>
      <c r="M87" s="53">
        <f t="shared" si="49"/>
        <v>34286.667999999998</v>
      </c>
    </row>
    <row r="88" spans="1:13" ht="18.75" customHeight="1" x14ac:dyDescent="0.25">
      <c r="A88" s="47"/>
      <c r="B88" s="48"/>
      <c r="C88" s="49"/>
      <c r="D88" s="50"/>
      <c r="E88" s="49"/>
      <c r="F88" s="49"/>
      <c r="G88" s="51"/>
      <c r="H88" s="51"/>
      <c r="I88" s="51"/>
      <c r="J88" s="51"/>
      <c r="K88" s="51"/>
      <c r="L88" s="51"/>
      <c r="M88" s="49"/>
    </row>
    <row r="89" spans="1:13" ht="14.25" customHeight="1" x14ac:dyDescent="0.25">
      <c r="B89" s="48" t="s">
        <v>134</v>
      </c>
      <c r="C89" s="49"/>
      <c r="D89" s="50"/>
      <c r="E89" s="49">
        <f>E9+E16+E19+E45+E48+E51+E58+E61+E82+E87+E12</f>
        <v>62</v>
      </c>
      <c r="F89" s="49"/>
      <c r="G89" s="51">
        <f>G87+G82++G9+G16+G19+G45+G48+G51+G58+G61+G12</f>
        <v>1744130.02</v>
      </c>
      <c r="H89" s="51">
        <f>H87+H82+H61+H58+H51+H48+H45+H19+H16+H12+H9+0.01</f>
        <v>50056.54157400001</v>
      </c>
      <c r="I89" s="51">
        <f>I87+I82+I9+I16+I19+I45+I48+I51+I58+I61+I12</f>
        <v>73796.01999999999</v>
      </c>
      <c r="J89" s="54">
        <v>51456.72</v>
      </c>
      <c r="K89" s="51">
        <v>20695.14</v>
      </c>
      <c r="L89" s="54">
        <f>H89+I89+J89+K89</f>
        <v>196004.42157399998</v>
      </c>
      <c r="M89" s="54">
        <f>G89-L89</f>
        <v>1548125.598426</v>
      </c>
    </row>
    <row r="90" spans="1:13" ht="14.25" customHeight="1" x14ac:dyDescent="0.25">
      <c r="B90" s="63"/>
      <c r="C90" s="63"/>
      <c r="D90" s="34"/>
      <c r="E90" s="63"/>
      <c r="F90" s="63"/>
      <c r="G90" s="64"/>
      <c r="H90" s="64"/>
      <c r="I90" s="64"/>
      <c r="J90" s="65"/>
      <c r="K90" s="64"/>
      <c r="L90" s="65"/>
      <c r="M90" s="65"/>
    </row>
    <row r="91" spans="1:13" ht="14.25" customHeight="1" x14ac:dyDescent="0.25">
      <c r="B91" s="55" t="s">
        <v>135</v>
      </c>
      <c r="C91" s="55"/>
      <c r="D91" s="56">
        <f>E89</f>
        <v>62</v>
      </c>
      <c r="E91" s="57" t="s">
        <v>136</v>
      </c>
      <c r="F91" s="58">
        <f>G89</f>
        <v>1744130.02</v>
      </c>
      <c r="G91" s="59"/>
    </row>
    <row r="92" spans="1:13" ht="14.25" customHeight="1" x14ac:dyDescent="0.25">
      <c r="E92" s="60" t="s">
        <v>137</v>
      </c>
      <c r="F92" s="61">
        <f>M89</f>
        <v>1548125.598426</v>
      </c>
    </row>
    <row r="93" spans="1:13" ht="14.25" customHeight="1" x14ac:dyDescent="0.25"/>
    <row r="94" spans="1:13" ht="14.25" customHeight="1" x14ac:dyDescent="0.25"/>
    <row r="95" spans="1:13" ht="14.25" customHeight="1" x14ac:dyDescent="0.25"/>
    <row r="96" spans="1:13" ht="14.25" customHeight="1" x14ac:dyDescent="0.25"/>
    <row r="97" spans="2:4" ht="14.25" customHeight="1" x14ac:dyDescent="0.25"/>
    <row r="98" spans="2:4" ht="14.25" customHeight="1" x14ac:dyDescent="0.25"/>
    <row r="99" spans="2:4" ht="14.25" customHeight="1" x14ac:dyDescent="0.25"/>
    <row r="100" spans="2:4" ht="14.25" customHeight="1" x14ac:dyDescent="0.25"/>
    <row r="101" spans="2:4" ht="14.25" customHeight="1" x14ac:dyDescent="0.25"/>
    <row r="102" spans="2:4" ht="14.25" customHeight="1" x14ac:dyDescent="0.25"/>
    <row r="103" spans="2:4" ht="14.25" customHeight="1" x14ac:dyDescent="0.25"/>
    <row r="104" spans="2:4" ht="14.25" customHeight="1" x14ac:dyDescent="0.25"/>
    <row r="105" spans="2:4" ht="14.25" customHeight="1" x14ac:dyDescent="0.25">
      <c r="B105" s="62"/>
      <c r="C105" s="62"/>
      <c r="D105" s="62"/>
    </row>
    <row r="106" spans="2:4" ht="14.25" customHeight="1" x14ac:dyDescent="0.25"/>
    <row r="107" spans="2:4" ht="14.25" customHeight="1" x14ac:dyDescent="0.25"/>
    <row r="108" spans="2:4" ht="14.25" customHeight="1" x14ac:dyDescent="0.25"/>
    <row r="109" spans="2:4" ht="14.25" customHeight="1" x14ac:dyDescent="0.25"/>
    <row r="110" spans="2:4" ht="14.25" customHeight="1" x14ac:dyDescent="0.25"/>
    <row r="111" spans="2:4" ht="14.25" customHeight="1" x14ac:dyDescent="0.25"/>
    <row r="112" spans="2:4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78740157480314954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2024-10-03T12:56:39Z</cp:lastPrinted>
  <dcterms:created xsi:type="dcterms:W3CDTF">2016-03-03T19:51:24Z</dcterms:created>
  <dcterms:modified xsi:type="dcterms:W3CDTF">2024-10-03T12:58:56Z</dcterms:modified>
</cp:coreProperties>
</file>